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026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C:\USR\DD\PERSO\Outils de calcul\"/>
    </mc:Choice>
  </mc:AlternateContent>
  <xr:revisionPtr revIDLastSave="0" documentId="13_ncr:1_{4EB8F15B-F95A-4095-8270-AC2DB0D66CF2}" xr6:coauthVersionLast="47" xr6:coauthVersionMax="47" xr10:uidLastSave="{00000000-0000-0000-0000-000000000000}"/>
  <bookViews>
    <workbookView xWindow="-120" yWindow="-120" windowWidth="20730" windowHeight="11310" xr2:uid="{EB211CC9-F3D1-47E6-8A87-91C136392214}"/>
  </bookViews>
  <sheets>
    <sheet name="Calcul" sheetId="1" r:id="rId1"/>
    <sheet name="Données" sheetId="2" r:id="rId2"/>
    <sheet name="Courbes humidité" sheetId="3" r:id="rId3"/>
  </sheets>
  <calcPr calcId="18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12" i="1" l="1"/>
  <c r="C9" i="1"/>
  <c r="D18" i="1"/>
  <c r="J18" i="1"/>
  <c r="L18" i="1"/>
  <c r="F18" i="1"/>
  <c r="K18" i="1"/>
  <c r="I18" i="1"/>
  <c r="G18" i="1"/>
  <c r="H18" i="1"/>
  <c r="M18" i="1" l="1"/>
  <c r="D14" i="1"/>
  <c r="F14" i="1"/>
  <c r="I14" i="1"/>
  <c r="L14" i="1"/>
  <c r="J14" i="1"/>
  <c r="K14" i="1"/>
  <c r="G14" i="1"/>
  <c r="H14" i="1"/>
  <c r="D19" i="1" l="1"/>
  <c r="M14" i="1"/>
  <c r="B15" i="1" s="1"/>
  <c r="I19" i="1"/>
  <c r="D15" i="1" l="1"/>
  <c r="L20" i="1"/>
  <c r="H19" i="1"/>
  <c r="G20" i="1"/>
  <c r="J20" i="1"/>
  <c r="J19" i="1"/>
  <c r="L19" i="1"/>
  <c r="K20" i="1"/>
  <c r="K19" i="1"/>
  <c r="H20" i="1"/>
  <c r="F19" i="1"/>
  <c r="F20" i="1"/>
  <c r="I20" i="1"/>
  <c r="G19" i="1"/>
  <c r="J15" i="1"/>
  <c r="M19" i="1" l="1"/>
  <c r="M20" i="1"/>
  <c r="B16" i="1"/>
  <c r="G16" i="1"/>
  <c r="K15" i="1"/>
  <c r="L16" i="1"/>
  <c r="G15" i="1"/>
  <c r="L15" i="1"/>
  <c r="F16" i="1"/>
  <c r="K16" i="1"/>
  <c r="I15" i="1"/>
  <c r="I16" i="1"/>
  <c r="J16" i="1"/>
  <c r="F15" i="1"/>
  <c r="H15" i="1"/>
  <c r="H16" i="1"/>
  <c r="M15" i="1" l="1"/>
  <c r="M16" i="1"/>
  <c r="B18" i="1" l="1"/>
  <c r="B19" i="1"/>
  <c r="B21" i="1" s="1"/>
  <c r="B20" i="1" l="1"/>
</calcChain>
</file>

<file path=xl/sharedStrings.xml><?xml version="1.0" encoding="utf-8"?>
<sst xmlns="http://schemas.openxmlformats.org/spreadsheetml/2006/main" count="76" uniqueCount="67">
  <si>
    <t>Essence</t>
  </si>
  <si>
    <t>Retrait tg</t>
  </si>
  <si>
    <t>[%]</t>
  </si>
  <si>
    <t>Retrait rd</t>
  </si>
  <si>
    <t>Retrait vol</t>
  </si>
  <si>
    <t>Hêtre</t>
  </si>
  <si>
    <t>Chêne</t>
  </si>
  <si>
    <t>Orme</t>
  </si>
  <si>
    <t>Frêne</t>
  </si>
  <si>
    <t>Châtaigner</t>
  </si>
  <si>
    <t>Charme</t>
  </si>
  <si>
    <t>Bouleau</t>
  </si>
  <si>
    <t>Noyer</t>
  </si>
  <si>
    <t>Merisier</t>
  </si>
  <si>
    <t>Peuplier</t>
  </si>
  <si>
    <t>Aulne</t>
  </si>
  <si>
    <t>Erable</t>
  </si>
  <si>
    <t>Tilleul</t>
  </si>
  <si>
    <t>Sapin</t>
  </si>
  <si>
    <t>Epicéa</t>
  </si>
  <si>
    <t>Pin maritime</t>
  </si>
  <si>
    <t>Pin sylvestre</t>
  </si>
  <si>
    <t>Douglas</t>
  </si>
  <si>
    <t>Mélèze</t>
  </si>
  <si>
    <t>Pitchpin</t>
  </si>
  <si>
    <t>Okoumé</t>
  </si>
  <si>
    <t>Niangon</t>
  </si>
  <si>
    <t>Sipo</t>
  </si>
  <si>
    <t>Iroko</t>
  </si>
  <si>
    <t>Doussié</t>
  </si>
  <si>
    <t>Teck</t>
  </si>
  <si>
    <t>Azobé</t>
  </si>
  <si>
    <t>Largeur [mm]</t>
  </si>
  <si>
    <t>Epaisseur [mm]</t>
  </si>
  <si>
    <t>Fibres</t>
  </si>
  <si>
    <t>Parallèle</t>
  </si>
  <si>
    <t>Perpendiculaire</t>
  </si>
  <si>
    <t>Hiver</t>
  </si>
  <si>
    <t>Température [°C]</t>
  </si>
  <si>
    <t>Eté</t>
  </si>
  <si>
    <t>Humidité à saturation des fibres HSF [%]</t>
  </si>
  <si>
    <t>a0</t>
  </si>
  <si>
    <t>a1</t>
  </si>
  <si>
    <t>a2</t>
  </si>
  <si>
    <t>a3</t>
  </si>
  <si>
    <t>R2</t>
  </si>
  <si>
    <t>Retrait radial [%]</t>
  </si>
  <si>
    <t>Retrait tangentiel [%]</t>
  </si>
  <si>
    <t>Variation largeur [mm]</t>
  </si>
  <si>
    <t>Variation épaisseur [mm]</t>
  </si>
  <si>
    <t>b0</t>
  </si>
  <si>
    <t>b1</t>
  </si>
  <si>
    <t>b2</t>
  </si>
  <si>
    <t>b3</t>
  </si>
  <si>
    <t>Polynôme état hygrométrique de l'air = f(température air) pour un taux d'humidité du bois</t>
  </si>
  <si>
    <t>Courbe taux d'humidité du bois =f(état hygrométrique de l'air) pour une températue de l'air</t>
  </si>
  <si>
    <t>a4</t>
  </si>
  <si>
    <t>a5</t>
  </si>
  <si>
    <t>a6</t>
  </si>
  <si>
    <t>b4</t>
  </si>
  <si>
    <t>b5</t>
  </si>
  <si>
    <t>b6</t>
  </si>
  <si>
    <t>Courbes d'équilibre hygroscopique du bois</t>
  </si>
  <si>
    <t>Humidité [%] (de 0 à 100%)</t>
  </si>
  <si>
    <t xml:space="preserve">Humidité initiale Hi </t>
  </si>
  <si>
    <t>Humidité finale Hf</t>
  </si>
  <si>
    <t>Calcul du retrait du bois (développé par Daniel DRECQ)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</si>
</sst>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0.0000"/>
    <numFmt numFmtId="165" formatCode="0.000000"/>
    <numFmt numFmtId="166" formatCode="0.0000E+00"/>
    <numFmt numFmtId="167" formatCode="0.00000"/>
  </numFmts>
  <fonts count="3" x14ac:knownFonts="1">
    <font>
      <sz val="11"/>
      <color theme="1"/>
      <name val="Calibri"/>
      <family val="2"/>
      <scheme val="minor"/>
    </font>
    <font>
      <sz val="8"/>
      <name val="Calibri"/>
      <family val="2"/>
      <scheme val="minor"/>
    </font>
    <font>
      <sz val="11"/>
      <color theme="1"/>
      <name val="Arial"/>
      <family val="2"/>
    </font>
  </fonts>
  <fills count="4">
    <fill>
      <patternFill patternType="none"/>
    </fill>
    <fill>
      <patternFill patternType="gray125"/>
    </fill>
    <fill>
      <patternFill patternType="solid">
        <fgColor theme="7" tint="0.59996337778862885"/>
        <bgColor indexed="64"/>
      </patternFill>
    </fill>
    <fill>
      <patternFill patternType="solid">
        <fgColor rgb="FF92D050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8">
    <xf numFmtId="0" fontId="0" fillId="0" borderId="0" xfId="0"/>
    <xf numFmtId="0" fontId="0" fillId="0" borderId="0" xfId="0" applyAlignment="1">
      <alignment horizontal="center"/>
    </xf>
    <xf numFmtId="9" fontId="0" fillId="0" borderId="0" xfId="0" applyNumberFormat="1"/>
    <xf numFmtId="2" fontId="0" fillId="0" borderId="0" xfId="0" applyNumberFormat="1"/>
    <xf numFmtId="164" fontId="0" fillId="0" borderId="0" xfId="0" applyNumberFormat="1"/>
    <xf numFmtId="0" fontId="0" fillId="0" borderId="0" xfId="0" applyAlignment="1">
      <alignment horizontal="right"/>
    </xf>
    <xf numFmtId="165" fontId="0" fillId="0" borderId="0" xfId="0" applyNumberFormat="1"/>
    <xf numFmtId="0" fontId="0" fillId="0" borderId="0" xfId="0" applyAlignment="1">
      <alignment horizontal="center"/>
    </xf>
    <xf numFmtId="166" fontId="0" fillId="0" borderId="0" xfId="0" applyNumberFormat="1"/>
    <xf numFmtId="167" fontId="0" fillId="0" borderId="0" xfId="0" applyNumberFormat="1"/>
    <xf numFmtId="10" fontId="0" fillId="0" borderId="0" xfId="0" applyNumberFormat="1"/>
    <xf numFmtId="0" fontId="2" fillId="0" borderId="0" xfId="0" applyFont="1" applyAlignment="1">
      <alignment horizontal="center"/>
    </xf>
    <xf numFmtId="0" fontId="0" fillId="0" borderId="0" xfId="0" applyNumberFormat="1" applyAlignment="1"/>
    <xf numFmtId="0" fontId="0" fillId="2" borderId="0" xfId="0" applyFill="1" applyProtection="1">
      <protection locked="0" hidden="1"/>
    </xf>
    <xf numFmtId="2" fontId="0" fillId="3" borderId="0" xfId="0" applyNumberFormat="1" applyFill="1"/>
    <xf numFmtId="49" fontId="0" fillId="0" borderId="0" xfId="0" applyNumberFormat="1" applyAlignment="1">
      <alignment horizontal="left"/>
    </xf>
    <xf numFmtId="0" fontId="0" fillId="0" borderId="0" xfId="0" applyAlignment="1"/>
    <xf numFmtId="0" fontId="0" fillId="0" borderId="0" xfId="0" applyProtection="1">
      <protection locked="0" hidden="1"/>
    </xf>
  </cellXfs>
  <cellStyles count="1">
    <cellStyle name="Normal" xfId="0" builtinId="0"/>
  </cellStyles>
  <dxfs count="0"/>
  <tableStyles count="0" defaultTableStyle="TableStyleMedium2" defaultPivotStyle="PivotStyleLight16"/>
  <colors>
    <mruColors>
      <color rgb="FFB7320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Taux humidité du bois pour</a:t>
            </a:r>
            <a:r>
              <a:rPr lang="fr-FR" baseline="0"/>
              <a:t> une température donnée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'Courbes humidité'!$B$9:$U$9</c:f>
              <c:numCache>
                <c:formatCode>0.00</c:formatCode>
                <c:ptCount val="20"/>
                <c:pt idx="0">
                  <c:v>9.89</c:v>
                </c:pt>
                <c:pt idx="1">
                  <c:v>15.56</c:v>
                </c:pt>
                <c:pt idx="2">
                  <c:v>22.11</c:v>
                </c:pt>
                <c:pt idx="3">
                  <c:v>28.89</c:v>
                </c:pt>
                <c:pt idx="4">
                  <c:v>36.61</c:v>
                </c:pt>
                <c:pt idx="5">
                  <c:v>43.5</c:v>
                </c:pt>
                <c:pt idx="6">
                  <c:v>50</c:v>
                </c:pt>
                <c:pt idx="7">
                  <c:v>56.11</c:v>
                </c:pt>
                <c:pt idx="8">
                  <c:v>61.67</c:v>
                </c:pt>
                <c:pt idx="9">
                  <c:v>66.67</c:v>
                </c:pt>
                <c:pt idx="10">
                  <c:v>71</c:v>
                </c:pt>
                <c:pt idx="11">
                  <c:v>74.72</c:v>
                </c:pt>
                <c:pt idx="12">
                  <c:v>79.06</c:v>
                </c:pt>
                <c:pt idx="13">
                  <c:v>81.11</c:v>
                </c:pt>
                <c:pt idx="14">
                  <c:v>83.22</c:v>
                </c:pt>
                <c:pt idx="15">
                  <c:v>85.56</c:v>
                </c:pt>
                <c:pt idx="16">
                  <c:v>88.06</c:v>
                </c:pt>
                <c:pt idx="17">
                  <c:v>89.5</c:v>
                </c:pt>
                <c:pt idx="18">
                  <c:v>91.11</c:v>
                </c:pt>
                <c:pt idx="19">
                  <c:v>93.39</c:v>
                </c:pt>
              </c:numCache>
            </c:numRef>
          </c:xVal>
          <c:yVal>
            <c:numRef>
              <c:f>'Courbes humidité'!$B$3:$U$3</c:f>
              <c:numCache>
                <c:formatCode>0%</c:formatCode>
                <c:ptCount val="20"/>
                <c:pt idx="0">
                  <c:v>0.02</c:v>
                </c:pt>
                <c:pt idx="1">
                  <c:v>0.03</c:v>
                </c:pt>
                <c:pt idx="2">
                  <c:v>0.04</c:v>
                </c:pt>
                <c:pt idx="3">
                  <c:v>0.05</c:v>
                </c:pt>
                <c:pt idx="4">
                  <c:v>0.06</c:v>
                </c:pt>
                <c:pt idx="5">
                  <c:v>7.0000000000000007E-2</c:v>
                </c:pt>
                <c:pt idx="6">
                  <c:v>0.08</c:v>
                </c:pt>
                <c:pt idx="7">
                  <c:v>0.09</c:v>
                </c:pt>
                <c:pt idx="8">
                  <c:v>0.1</c:v>
                </c:pt>
                <c:pt idx="9">
                  <c:v>0.11</c:v>
                </c:pt>
                <c:pt idx="10">
                  <c:v>0.12</c:v>
                </c:pt>
                <c:pt idx="11">
                  <c:v>0.13</c:v>
                </c:pt>
                <c:pt idx="12">
                  <c:v>0.14000000000000001</c:v>
                </c:pt>
                <c:pt idx="13">
                  <c:v>0.15</c:v>
                </c:pt>
                <c:pt idx="14">
                  <c:v>0.16</c:v>
                </c:pt>
                <c:pt idx="15">
                  <c:v>0.17</c:v>
                </c:pt>
                <c:pt idx="16">
                  <c:v>0.18</c:v>
                </c:pt>
                <c:pt idx="17">
                  <c:v>0.19</c:v>
                </c:pt>
                <c:pt idx="18">
                  <c:v>0.2</c:v>
                </c:pt>
                <c:pt idx="19">
                  <c:v>0.22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AC8C-4853-AAB3-9CAAE87FE25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73211504"/>
        <c:axId val="273211832"/>
      </c:scatterChart>
      <c:valAx>
        <c:axId val="27321150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73211832"/>
        <c:crosses val="autoZero"/>
        <c:crossBetween val="midCat"/>
      </c:valAx>
      <c:valAx>
        <c:axId val="27321183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73211504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Etat hygrométrique de l'air = f(température air) pour un taux d'humidité du bois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8.2787966888754297E-2"/>
          <c:y val="0.2390836197021764"/>
          <c:w val="0.89087357157278413"/>
          <c:h val="0.64546039992423632"/>
        </c:manualLayout>
      </c:layout>
      <c:scatterChart>
        <c:scatterStyle val="smooth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'Courbes humidité'!$A$4:$A$13</c:f>
              <c:numCache>
                <c:formatCode>General</c:formatCode>
                <c:ptCount val="10"/>
                <c:pt idx="0">
                  <c:v>0</c:v>
                </c:pt>
                <c:pt idx="1">
                  <c:v>10</c:v>
                </c:pt>
                <c:pt idx="2">
                  <c:v>20</c:v>
                </c:pt>
                <c:pt idx="3">
                  <c:v>30</c:v>
                </c:pt>
                <c:pt idx="4">
                  <c:v>40</c:v>
                </c:pt>
                <c:pt idx="5">
                  <c:v>50</c:v>
                </c:pt>
                <c:pt idx="6">
                  <c:v>60</c:v>
                </c:pt>
                <c:pt idx="7">
                  <c:v>70</c:v>
                </c:pt>
                <c:pt idx="8">
                  <c:v>80</c:v>
                </c:pt>
                <c:pt idx="9">
                  <c:v>90</c:v>
                </c:pt>
              </c:numCache>
            </c:numRef>
          </c:xVal>
          <c:yVal>
            <c:numRef>
              <c:f>'Courbes humidité'!$B$4:$B$13</c:f>
              <c:numCache>
                <c:formatCode>0.00</c:formatCode>
                <c:ptCount val="10"/>
                <c:pt idx="0">
                  <c:v>6.33</c:v>
                </c:pt>
                <c:pt idx="1">
                  <c:v>6.78</c:v>
                </c:pt>
                <c:pt idx="2">
                  <c:v>7.5</c:v>
                </c:pt>
                <c:pt idx="3">
                  <c:v>8.06</c:v>
                </c:pt>
                <c:pt idx="4">
                  <c:v>8.89</c:v>
                </c:pt>
                <c:pt idx="5">
                  <c:v>9.89</c:v>
                </c:pt>
                <c:pt idx="6">
                  <c:v>11</c:v>
                </c:pt>
                <c:pt idx="7">
                  <c:v>12.22</c:v>
                </c:pt>
                <c:pt idx="8">
                  <c:v>13.61</c:v>
                </c:pt>
                <c:pt idx="9">
                  <c:v>15.61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2852-418F-8CA6-1D6503ED73A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61838120"/>
        <c:axId val="361841728"/>
      </c:scatterChart>
      <c:valAx>
        <c:axId val="361838120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361841728"/>
        <c:crosses val="autoZero"/>
        <c:crossBetween val="midCat"/>
      </c:valAx>
      <c:valAx>
        <c:axId val="361841728"/>
        <c:scaling>
          <c:orientation val="minMax"/>
          <c:max val="100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361838120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chart" Target="../charts/chart2.xml"/><Relationship Id="rId1" Type="http://schemas.openxmlformats.org/officeDocument/2006/relationships/chart" Target="../charts/chart1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304799</xdr:colOff>
      <xdr:row>3</xdr:row>
      <xdr:rowOff>152400</xdr:rowOff>
    </xdr:from>
    <xdr:to>
      <xdr:col>8</xdr:col>
      <xdr:colOff>161925</xdr:colOff>
      <xdr:row>7</xdr:row>
      <xdr:rowOff>142876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191C6AD4-A5BE-49C6-B871-B243CCF44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flipH="1">
          <a:off x="3781424" y="723900"/>
          <a:ext cx="3114676" cy="752476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190501</xdr:colOff>
      <xdr:row>3</xdr:row>
      <xdr:rowOff>152401</xdr:rowOff>
    </xdr:from>
    <xdr:to>
      <xdr:col>11</xdr:col>
      <xdr:colOff>752475</xdr:colOff>
      <xdr:row>7</xdr:row>
      <xdr:rowOff>152400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ECA06D68-DDBA-4533-A13A-B59B0B15D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924676" y="723901"/>
          <a:ext cx="3114674" cy="761999"/>
        </a:xfrm>
        <a:prstGeom prst="rect">
          <a:avLst/>
        </a:prstGeom>
      </xdr:spPr>
    </xdr:pic>
    <xdr:clientData/>
  </xdr:twoCellAnchor>
  <xdr:twoCellAnchor>
    <xdr:from>
      <xdr:col>5</xdr:col>
      <xdr:colOff>638175</xdr:colOff>
      <xdr:row>2</xdr:row>
      <xdr:rowOff>38100</xdr:rowOff>
    </xdr:from>
    <xdr:to>
      <xdr:col>7</xdr:col>
      <xdr:colOff>142875</xdr:colOff>
      <xdr:row>3</xdr:row>
      <xdr:rowOff>95250</xdr:rowOff>
    </xdr:to>
    <xdr:sp macro="" textlink="">
      <xdr:nvSpPr>
        <xdr:cNvPr id="4" name="ZoneTexte 3">
          <a:extLst>
            <a:ext uri="{FF2B5EF4-FFF2-40B4-BE49-F238E27FC236}">
              <a16:creationId xmlns:a16="http://schemas.microsoft.com/office/drawing/2014/main" id="{9A1AF961-BBEC-4EBB-BE1D-01101D086208}"/>
            </a:ext>
          </a:extLst>
        </xdr:cNvPr>
        <xdr:cNvSpPr txBox="1"/>
      </xdr:nvSpPr>
      <xdr:spPr>
        <a:xfrm>
          <a:off x="4914900" y="419100"/>
          <a:ext cx="1143000" cy="2476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100"/>
            <a:t>Fibres parallèles</a:t>
          </a:r>
        </a:p>
      </xdr:txBody>
    </xdr:sp>
    <xdr:clientData/>
  </xdr:twoCellAnchor>
  <xdr:twoCellAnchor>
    <xdr:from>
      <xdr:col>8</xdr:col>
      <xdr:colOff>800100</xdr:colOff>
      <xdr:row>2</xdr:row>
      <xdr:rowOff>38101</xdr:rowOff>
    </xdr:from>
    <xdr:to>
      <xdr:col>10</xdr:col>
      <xdr:colOff>733425</xdr:colOff>
      <xdr:row>3</xdr:row>
      <xdr:rowOff>95251</xdr:rowOff>
    </xdr:to>
    <xdr:sp macro="" textlink="">
      <xdr:nvSpPr>
        <xdr:cNvPr id="7" name="ZoneTexte 6">
          <a:extLst>
            <a:ext uri="{FF2B5EF4-FFF2-40B4-BE49-F238E27FC236}">
              <a16:creationId xmlns:a16="http://schemas.microsoft.com/office/drawing/2014/main" id="{FCF31FFB-AEA1-4EE2-8561-EF0B97DD9626}"/>
            </a:ext>
          </a:extLst>
        </xdr:cNvPr>
        <xdr:cNvSpPr txBox="1"/>
      </xdr:nvSpPr>
      <xdr:spPr>
        <a:xfrm>
          <a:off x="7534275" y="419101"/>
          <a:ext cx="1619250" cy="2476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fr-FR" sz="1100"/>
            <a:t>Fibres perpendiculaires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33</xdr:col>
      <xdr:colOff>285750</xdr:colOff>
      <xdr:row>7</xdr:row>
      <xdr:rowOff>52387</xdr:rowOff>
    </xdr:from>
    <xdr:to>
      <xdr:col>39</xdr:col>
      <xdr:colOff>285750</xdr:colOff>
      <xdr:row>21</xdr:row>
      <xdr:rowOff>128587</xdr:rowOff>
    </xdr:to>
    <xdr:graphicFrame macro="">
      <xdr:nvGraphicFramePr>
        <xdr:cNvPr id="2" name="Graphique 1">
          <a:extLst>
            <a:ext uri="{FF2B5EF4-FFF2-40B4-BE49-F238E27FC236}">
              <a16:creationId xmlns:a16="http://schemas.microsoft.com/office/drawing/2014/main" id="{699D7441-0BFC-4FDE-AB8B-B352B03D8F0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25</xdr:col>
      <xdr:colOff>142875</xdr:colOff>
      <xdr:row>14</xdr:row>
      <xdr:rowOff>71437</xdr:rowOff>
    </xdr:from>
    <xdr:to>
      <xdr:col>33</xdr:col>
      <xdr:colOff>238125</xdr:colOff>
      <xdr:row>28</xdr:row>
      <xdr:rowOff>176212</xdr:rowOff>
    </xdr:to>
    <xdr:graphicFrame macro="">
      <xdr:nvGraphicFramePr>
        <xdr:cNvPr id="3" name="Graphique 2">
          <a:extLst>
            <a:ext uri="{FF2B5EF4-FFF2-40B4-BE49-F238E27FC236}">
              <a16:creationId xmlns:a16="http://schemas.microsoft.com/office/drawing/2014/main" id="{FFA655F1-88A6-4732-A8A5-69EE915F3DD6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14FA62-1D75-4B1E-9BB2-1E211942D1ED}">
  <sheetPr codeName="Feuil1"/>
  <dimension ref="A1:P21"/>
  <sheetViews>
    <sheetView tabSelected="1" workbookViewId="0">
      <selection activeCell="B4" sqref="B4"/>
    </sheetView>
  </sheetViews>
  <sheetFormatPr baseColWidth="10" defaultRowHeight="15" x14ac:dyDescent="0.25"/>
  <cols>
    <col min="1" max="1" width="25.7109375" customWidth="1"/>
    <col min="2" max="2" width="15" customWidth="1"/>
    <col min="4" max="4" width="5.85546875" bestFit="1" customWidth="1"/>
    <col min="5" max="5" width="6.140625" customWidth="1"/>
    <col min="6" max="8" width="12.28515625" bestFit="1" customWidth="1"/>
    <col min="9" max="9" width="13" bestFit="1" customWidth="1"/>
    <col min="10" max="10" width="12.28515625" bestFit="1" customWidth="1"/>
    <col min="11" max="11" width="13" bestFit="1" customWidth="1"/>
    <col min="12" max="12" width="12.28515625" bestFit="1" customWidth="1"/>
    <col min="13" max="13" width="18.7109375" bestFit="1" customWidth="1"/>
  </cols>
  <sheetData>
    <row r="1" spans="1:16" x14ac:dyDescent="0.25">
      <c r="A1" t="s">
        <v>66</v>
      </c>
    </row>
    <row r="2" spans="1:16" x14ac:dyDescent="0.25">
      <c r="A2" t="s">
        <v>40</v>
      </c>
      <c r="C2" s="1">
        <v>30</v>
      </c>
      <c r="F2" s="1"/>
      <c r="G2" s="1"/>
      <c r="H2" s="1"/>
      <c r="I2" s="1"/>
      <c r="J2" s="1"/>
      <c r="K2" s="1"/>
      <c r="L2" s="1"/>
      <c r="M2" s="1"/>
      <c r="N2" s="1"/>
      <c r="O2" s="1"/>
      <c r="P2" s="1"/>
    </row>
    <row r="3" spans="1:16" x14ac:dyDescent="0.25">
      <c r="D3" s="1"/>
      <c r="E3" s="7"/>
      <c r="F3" s="1"/>
      <c r="G3" s="1"/>
      <c r="H3" s="1"/>
      <c r="I3" s="1"/>
      <c r="J3" s="1"/>
      <c r="K3" s="1"/>
      <c r="L3" s="1"/>
      <c r="M3" s="1"/>
      <c r="N3" s="1"/>
      <c r="O3" s="1"/>
      <c r="P3" s="1"/>
    </row>
    <row r="4" spans="1:16" x14ac:dyDescent="0.25">
      <c r="A4" t="s">
        <v>0</v>
      </c>
      <c r="B4" s="17" t="s">
        <v>8</v>
      </c>
    </row>
    <row r="5" spans="1:16" x14ac:dyDescent="0.25">
      <c r="A5" t="s">
        <v>32</v>
      </c>
      <c r="B5" s="13">
        <v>150</v>
      </c>
      <c r="F5" s="1"/>
      <c r="G5" s="1"/>
      <c r="H5" s="1"/>
      <c r="J5" s="1"/>
      <c r="K5" s="1"/>
      <c r="L5" s="1"/>
      <c r="N5" s="1"/>
      <c r="O5" s="1"/>
      <c r="P5" s="1"/>
    </row>
    <row r="6" spans="1:16" x14ac:dyDescent="0.25">
      <c r="A6" t="s">
        <v>33</v>
      </c>
      <c r="B6" s="13">
        <v>27</v>
      </c>
      <c r="F6" s="1"/>
      <c r="G6" s="1"/>
      <c r="H6" s="1"/>
      <c r="J6" s="1"/>
      <c r="K6" s="1"/>
      <c r="L6" s="1"/>
      <c r="N6" s="1"/>
      <c r="O6" s="1"/>
      <c r="P6" s="1"/>
    </row>
    <row r="7" spans="1:16" x14ac:dyDescent="0.25">
      <c r="A7" t="s">
        <v>34</v>
      </c>
      <c r="B7" s="17" t="s">
        <v>36</v>
      </c>
      <c r="F7" s="1"/>
      <c r="G7" s="1"/>
      <c r="H7" s="1"/>
      <c r="J7" s="11"/>
      <c r="K7" s="1"/>
      <c r="L7" s="1"/>
      <c r="N7" s="1"/>
      <c r="O7" s="1"/>
      <c r="P7" s="1"/>
    </row>
    <row r="8" spans="1:16" x14ac:dyDescent="0.25">
      <c r="A8" s="5" t="s">
        <v>37</v>
      </c>
      <c r="F8" s="1"/>
      <c r="G8" s="1"/>
      <c r="H8" s="1"/>
      <c r="J8" s="1"/>
      <c r="K8" s="1"/>
      <c r="L8" s="1"/>
      <c r="N8" s="1"/>
      <c r="O8" s="1"/>
      <c r="P8" s="1"/>
    </row>
    <row r="9" spans="1:16" x14ac:dyDescent="0.25">
      <c r="A9" t="s">
        <v>38</v>
      </c>
      <c r="B9" s="13">
        <v>20</v>
      </c>
      <c r="C9" s="12" t="str">
        <f>IF(OR(B9&lt;0,B9&gt;90),"Lavaleur doit être comprise entre 0 et 90",IF(B9&gt;B12,"La valeur doit être inférieure à la température d'été",""))</f>
        <v/>
      </c>
      <c r="D9" s="12"/>
      <c r="E9" s="12"/>
      <c r="F9" s="12"/>
      <c r="G9" s="12"/>
      <c r="H9" s="1"/>
      <c r="J9" s="1"/>
      <c r="K9" s="1"/>
      <c r="L9" s="1"/>
      <c r="N9" s="1"/>
      <c r="O9" s="1"/>
      <c r="P9" s="1"/>
    </row>
    <row r="10" spans="1:16" x14ac:dyDescent="0.25">
      <c r="A10" t="s">
        <v>63</v>
      </c>
      <c r="B10" s="13">
        <v>70</v>
      </c>
      <c r="H10" s="1"/>
      <c r="J10" s="1"/>
      <c r="K10" s="1"/>
      <c r="L10" s="1"/>
      <c r="N10" s="1"/>
      <c r="O10" s="1"/>
      <c r="P10" s="1"/>
    </row>
    <row r="11" spans="1:16" x14ac:dyDescent="0.25">
      <c r="A11" s="5" t="s">
        <v>39</v>
      </c>
      <c r="F11" s="1"/>
      <c r="G11" s="1"/>
      <c r="H11" s="1"/>
      <c r="J11" s="1"/>
      <c r="K11" s="1"/>
      <c r="L11" s="1"/>
      <c r="N11" s="1"/>
      <c r="O11" s="1"/>
      <c r="P11" s="1"/>
    </row>
    <row r="12" spans="1:16" x14ac:dyDescent="0.25">
      <c r="A12" t="s">
        <v>38</v>
      </c>
      <c r="B12" s="13">
        <v>40</v>
      </c>
      <c r="C12" s="12" t="str">
        <f>IF(OR(B12&lt;0,B12&gt;90),"la valeur doit être comprise entre 0 et 90",IF(B12&lt;B9,"La valeur doit être supérieure à la température d'hiver",""))</f>
        <v/>
      </c>
      <c r="D12" s="12"/>
      <c r="E12" s="12"/>
      <c r="F12" s="12"/>
      <c r="G12" s="12"/>
      <c r="H12" s="1"/>
    </row>
    <row r="13" spans="1:16" x14ac:dyDescent="0.25">
      <c r="A13" t="s">
        <v>63</v>
      </c>
      <c r="B13" s="13">
        <v>50</v>
      </c>
    </row>
    <row r="14" spans="1:16" x14ac:dyDescent="0.25">
      <c r="D14">
        <f>INT(B9/10)+4</f>
        <v>6</v>
      </c>
      <c r="F14" s="8">
        <f ca="1">INDIRECT("'Courbes humidité'!"&amp;ADDRESS($D$14,26),1)</f>
        <v>-7.5196000000000004E-3</v>
      </c>
      <c r="G14" s="8">
        <f ca="1">INDIRECT("'Courbes humidité'!"&amp;ADDRESS($D$14,27),1)</f>
        <v>4.7085E-3</v>
      </c>
      <c r="H14" s="8">
        <f ca="1">INDIRECT("'Courbes humidité'!"&amp;ADDRESS($D$14,28),1)</f>
        <v>-1.8233999999999999E-4</v>
      </c>
      <c r="I14" s="8">
        <f ca="1">INDIRECT("'Courbes humidité'!"&amp;ADDRESS($D$14,29),1)</f>
        <v>5.2335E-6</v>
      </c>
      <c r="J14" s="8">
        <f ca="1">INDIRECT("'Courbes humidité'!"&amp;ADDRESS($D$14,30),1)</f>
        <v>-7.5868000000000001E-8</v>
      </c>
      <c r="K14" s="8">
        <f ca="1">INDIRECT("'Courbes humidité'!"&amp;ADDRESS($D$14,31),1)</f>
        <v>5.0666999999999997E-10</v>
      </c>
      <c r="L14" s="8">
        <f ca="1">INDIRECT("'Courbes humidité'!"&amp;ADDRESS($D$14,32),1)</f>
        <v>-1.0342999999999999E-12</v>
      </c>
      <c r="M14" s="9">
        <f ca="1">F14+G14*$B$10+H14*$B$10^2+I14*$B$10^3+J14*$B$10^4+K14*$B$10^5+L14*$B$10^6</f>
        <v>0.13198512829999975</v>
      </c>
    </row>
    <row r="15" spans="1:16" x14ac:dyDescent="0.25">
      <c r="A15" t="s">
        <v>64</v>
      </c>
      <c r="B15" s="10">
        <f ca="1">IF(MOD(B9,10)=0,M14,INDIRECT("'Courbes humidité'!"&amp;ADDRESS(3,D15),1)+((INDIRECT("'Courbes humidité'!"&amp;ADDRESS(3,D15+1),1)-INDIRECT("'Courbes humidité'!"&amp;ADDRESS(3,D15),1))/(M16-M15)*(B10-M15)))</f>
        <v>0.13198512829999975</v>
      </c>
      <c r="D15">
        <f ca="1">MATCH(M14,'Courbes humidité'!B3:Y3,1)+1</f>
        <v>13</v>
      </c>
      <c r="F15" s="6">
        <f ca="1">INDIRECT("'Courbes humidité'!"&amp;ADDRESS(17,D15),1)</f>
        <v>66.733999999999995</v>
      </c>
      <c r="G15" s="6">
        <f ca="1">INDIRECT("'Courbes humidité'!"&amp;ADDRESS(18,D15),1)</f>
        <v>8.3643999999999996E-2</v>
      </c>
      <c r="H15" s="6">
        <f ca="1">INDIRECT("'Courbes humidité'!"&amp;ADDRESS(19,D15),1)</f>
        <v>8.3695999999999998E-4</v>
      </c>
      <c r="I15" s="6">
        <f ca="1">INDIRECT("'Courbes humidité'!"&amp;ADDRESS(20,D15),1)</f>
        <v>7.0154000000000006E-5</v>
      </c>
      <c r="J15">
        <f ca="1">INDIRECT("'Courbes humidité'!"&amp;ADDRESS(21,D15),1)</f>
        <v>-2.0976999999999998E-6</v>
      </c>
      <c r="K15">
        <f ca="1">INDIRECT("'Courbes humidité'!"&amp;ADDRESS(22,D15),1)</f>
        <v>2.5412E-8</v>
      </c>
      <c r="L15">
        <f ca="1">INDIRECT("'Courbes humidité'!"&amp;ADDRESS(23,D15),1)</f>
        <v>-1.0903E-10</v>
      </c>
      <c r="M15" s="9">
        <f ca="1">F15+G15*B9+H15*B9^2+I15*B9^3+J15*B9^4+K15*B9^5+L15*B9^6</f>
        <v>69.041604480000004</v>
      </c>
    </row>
    <row r="16" spans="1:16" x14ac:dyDescent="0.25">
      <c r="A16" t="s">
        <v>65</v>
      </c>
      <c r="B16" s="10">
        <f ca="1">IF(MOD(B12,10)=0,M18,INDIRECT("'Courbes humidité'!"&amp;ADDRESS(3,D19),1)+((INDIRECT("'Courbes humidité'!"&amp;ADDRESS(3,D19+1),1)-INDIRECT("'Courbes humidité'!"&amp;ADDRESS(3,D19),1))/(M20-M19)*(B13-M19)))</f>
        <v>8.5309850000000034E-2</v>
      </c>
      <c r="F16" s="6">
        <f ca="1">INDIRECT("'Courbes humidité'!"&amp;ADDRESS(17,D15+1),1)</f>
        <v>70.010000000000005</v>
      </c>
      <c r="G16" s="6">
        <f ca="1">INDIRECT("'Courbes humidité'!"&amp;ADDRESS(18,D15+1),1)</f>
        <v>7.3273000000000005E-2</v>
      </c>
      <c r="H16" s="6">
        <f ca="1">INDIRECT("'Courbes humidité'!"&amp;ADDRESS(19,D15+1),1)</f>
        <v>8.8783999999999998E-3</v>
      </c>
      <c r="I16" s="6">
        <f ca="1">INDIRECT("'Courbes humidité'!"&amp;ADDRESS(20,D15+1),1)</f>
        <v>-3.5209999999999999E-4</v>
      </c>
      <c r="J16">
        <f ca="1">INDIRECT("'Courbes humidité'!"&amp;ADDRESS(21,D15+1),1)</f>
        <v>7.0190000000000001E-6</v>
      </c>
      <c r="K16">
        <f ca="1">INDIRECT("'Courbes humidité'!"&amp;ADDRESS(22,D15+1),1)</f>
        <v>-6.4494999999999996E-8</v>
      </c>
      <c r="L16">
        <f ca="1">INDIRECT("'Courbes humidité'!"&amp;ADDRESS(23,D15+1),1)</f>
        <v>2.2291999999999999E-10</v>
      </c>
      <c r="M16" s="9">
        <f ca="1">F16+G16*B9+H16*B9^2+I16*B9^3+J16*B9^4+K16*B9^5+L16*B9^6</f>
        <v>73.140942879999997</v>
      </c>
    </row>
    <row r="17" spans="1:13" x14ac:dyDescent="0.25">
      <c r="F17" s="8"/>
      <c r="G17" s="8"/>
      <c r="H17" s="8"/>
      <c r="I17" s="8"/>
      <c r="J17" s="8"/>
      <c r="K17" s="8"/>
      <c r="L17" s="8"/>
      <c r="M17" s="9"/>
    </row>
    <row r="18" spans="1:13" x14ac:dyDescent="0.25">
      <c r="A18" t="s">
        <v>46</v>
      </c>
      <c r="B18">
        <f>INDEX(Données!C3:C29,MATCH(B4,Données!A3:A29))</f>
        <v>6</v>
      </c>
      <c r="D18">
        <f>INT(B12/10)+4</f>
        <v>8</v>
      </c>
      <c r="F18" s="8">
        <f ca="1">INDIRECT("'Courbes humidité'!"&amp;ADDRESS($D$18,26),1)</f>
        <v>-2.1088999999999999E-3</v>
      </c>
      <c r="G18" s="8">
        <f ca="1">INDIRECT("'Courbes humidité'!"&amp;ADDRESS($D$18,27),1)</f>
        <v>2.8936999999999999E-3</v>
      </c>
      <c r="H18" s="8">
        <f ca="1">INDIRECT("'Courbes humidité'!"&amp;ADDRESS($D$18,28),1)</f>
        <v>-5.5106999999999999E-5</v>
      </c>
      <c r="I18" s="8">
        <f ca="1">INDIRECT("'Courbes humidité'!"&amp;ADDRESS($D$18,29),1)</f>
        <v>7.5209999999999997E-7</v>
      </c>
      <c r="J18" s="8">
        <f ca="1">INDIRECT("'Courbes humidité'!"&amp;ADDRESS($D$18,30),1)</f>
        <v>3.1862E-9</v>
      </c>
      <c r="K18" s="8">
        <f ca="1">INDIRECT("'Courbes humidité'!"&amp;ADDRESS($D$18,31),1)</f>
        <v>-1.6297999999999999E-10</v>
      </c>
      <c r="L18" s="8">
        <f ca="1">INDIRECT("'Courbes humidité'!"&amp;ADDRESS($D$18,32),1)</f>
        <v>1.1204E-12</v>
      </c>
      <c r="M18" s="9">
        <f ca="1">F18+G18*$B$13+H18*$B$13^2+I18*$B$13^3+J18*$B$13^4+K18*$B$13^5+L18*$B$13^6</f>
        <v>8.5309850000000034E-2</v>
      </c>
    </row>
    <row r="19" spans="1:13" x14ac:dyDescent="0.25">
      <c r="A19" t="s">
        <v>47</v>
      </c>
      <c r="B19">
        <f>INDEX(Données!B4:B30,MATCH(B4,Données!A4:A30))</f>
        <v>8</v>
      </c>
      <c r="D19">
        <f ca="1">MATCH(M18,'Courbes humidité'!B3:Y3,1)+1</f>
        <v>8</v>
      </c>
      <c r="F19" s="8">
        <f ca="1">INDIRECT("'Courbes humidité'!"&amp;ADDRESS(17,D19),1)</f>
        <v>39.177</v>
      </c>
      <c r="G19" s="8">
        <f ca="1">INDIRECT("'Courbes humidité'!"&amp;ADDRESS(18,D19),1)</f>
        <v>2.0264999999999998E-2</v>
      </c>
      <c r="H19" s="8">
        <f ca="1">INDIRECT("'Courbes humidité'!"&amp;ADDRESS(19,D19),1)</f>
        <v>4.3984999999999996E-3</v>
      </c>
      <c r="I19" s="8">
        <f ca="1">INDIRECT("'Courbes humidité'!"&amp;ADDRESS(20,D19),1)</f>
        <v>4.4883999999999999E-5</v>
      </c>
      <c r="J19" s="8">
        <f ca="1">INDIRECT("'Courbes humidité'!"&amp;ADDRESS(21,D19),1)</f>
        <v>-2.1988999999999998E-6</v>
      </c>
      <c r="K19" s="8">
        <f ca="1">INDIRECT("'Courbes humidité'!"&amp;ADDRESS(22,D19),1)</f>
        <v>2.9054E-8</v>
      </c>
      <c r="L19" s="8">
        <f ca="1">INDIRECT("'Courbes humidité'!"&amp;ADDRESS(23,D19),1)</f>
        <v>-1.2917E-10</v>
      </c>
      <c r="M19" s="9">
        <f ca="1">F19+G19*B12+H19*B12^2+I19*B12^3+J19*B12^4+K19*B12^5+L19*B12^6</f>
        <v>46.714641280000002</v>
      </c>
    </row>
    <row r="20" spans="1:13" x14ac:dyDescent="0.25">
      <c r="A20" t="s">
        <v>48</v>
      </c>
      <c r="B20" s="14">
        <f ca="1">IF(B7=Données!F3,Calcul!B5*(Calcul!B15-Calcul!B16)*Calcul!B19/Calcul!C2,Calcul!B5*(Calcul!B15-Calcul!B16)*Calcul!B18/Calcul!C2)</f>
        <v>1.4002583489999916</v>
      </c>
      <c r="F20" s="8">
        <f ca="1">INDIRECT("'Courbes humidité'!"&amp;ADDRESS(17,D19+1),1)</f>
        <v>45.829000000000001</v>
      </c>
      <c r="G20" s="8">
        <f ca="1">INDIRECT("'Courbes humidité'!"&amp;ADDRESS(18,D19+1),1)</f>
        <v>-9.4146999999999995E-2</v>
      </c>
      <c r="H20" s="8">
        <f ca="1">INDIRECT("'Courbes humidité'!"&amp;ADDRESS(19,D19+1),1)</f>
        <v>1.3892E-2</v>
      </c>
      <c r="I20" s="8">
        <f ca="1">INDIRECT("'Courbes humidité'!"&amp;ADDRESS(20,D19+1),1)</f>
        <v>-3.0761999999999999E-4</v>
      </c>
      <c r="J20" s="8">
        <f ca="1">INDIRECT("'Courbes humidité'!"&amp;ADDRESS(21,D19+1),1)</f>
        <v>4.2671000000000002E-6</v>
      </c>
      <c r="K20" s="8">
        <f ca="1">INDIRECT("'Courbes humidité'!"&amp;ADDRESS(22,D19+1),1)</f>
        <v>-2.9148999999999998E-8</v>
      </c>
      <c r="L20" s="8">
        <f ca="1">INDIRECT("'Courbes humidité'!"&amp;ADDRESS(23,D19+1),1)</f>
        <v>7.2917000000000005E-11</v>
      </c>
      <c r="M20" s="9">
        <f ca="1">F20+G20*B12+H20*B12^2+I20*B12^3+J20*B12^4+K20*B12^5+L20*B12^6</f>
        <v>52.840226432000001</v>
      </c>
    </row>
    <row r="21" spans="1:13" x14ac:dyDescent="0.25">
      <c r="A21" t="s">
        <v>49</v>
      </c>
      <c r="B21" s="14">
        <f ca="1">IF(B7=Données!F4,Calcul!B6*(Calcul!B15-Calcul!B16)*Calcul!B18/Calcul!C2,Calcul!B6*(Calcul!B15-Calcul!B16)*Calcul!B19/Calcul!C2)</f>
        <v>0.25204650281999846</v>
      </c>
    </row>
  </sheetData>
  <sheetProtection algorithmName="SHA-512" hashValue="G/DpP361vgxko1upQxYtX7v7R4iaD0jbHO01swDr6e/LX5bpoxOAaGnjoPRz/wvKuNrpWV+SNbhAuxdmYvsKRg==" saltValue="cvOOMofHCkpOeXakJ7fJlw==" spinCount="100000" sheet="1" objects="1" scenarios="1"/>
  <protectedRanges>
    <protectedRange algorithmName="SHA-512" hashValue="Ny7K3W8BsLCz1VKtvvTlEQQj/f0dxQut2uPk7WkHI7c8bLGKUhKwpdeJFet0RBNOGqFNMnDYF1IaL+sEp1SQhA==" saltValue="zYh/uVVWsDjx/g/5JP50yQ==" spinCount="100000" sqref="B14:M21" name="Plage2"/>
    <protectedRange algorithmName="SHA-512" hashValue="g9/rsUSE09GDebbl+27QS2We75dpk4uBNerwsZsn8DQ9iJsuSjMzslo3wJswuhk1gdNHLpyQTUlE6Sk0vdnWLQ==" saltValue="Q5qwAxHFhVrb+GVnCYjbxw==" spinCount="100000" sqref="B14:M21" name="Plage1"/>
  </protectedRanges>
  <pageMargins left="0.7" right="0.7" top="0.75" bottom="0.75" header="0.3" footer="0.3"/>
  <pageSetup paperSize="9" orientation="portrait" horizontalDpi="0" verticalDpi="0" r:id="rId1"/>
  <drawing r:id="rId2"/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allowBlank="1" showInputMessage="1" showErrorMessage="1" xr:uid="{3FF55A36-CA8F-42A4-85B6-4FA8CE3063F2}">
          <x14:formula1>
            <xm:f>Données!$A$4:$A$30</xm:f>
          </x14:formula1>
          <xm:sqref>B4</xm:sqref>
        </x14:dataValidation>
        <x14:dataValidation type="list" allowBlank="1" showInputMessage="1" showErrorMessage="1" xr:uid="{B0CD284F-4A5C-433B-8D68-AA9CDC01666D}">
          <x14:formula1>
            <xm:f>Données!$F$3:$F$4</xm:f>
          </x14:formula1>
          <xm:sqref>B7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9F05F4-4B55-4216-853D-A1FF9E05A31E}">
  <sheetPr codeName="Feuil2"/>
  <dimension ref="A1:F30"/>
  <sheetViews>
    <sheetView workbookViewId="0">
      <selection activeCell="B9" sqref="B9"/>
    </sheetView>
  </sheetViews>
  <sheetFormatPr baseColWidth="10" defaultRowHeight="15" x14ac:dyDescent="0.25"/>
  <cols>
    <col min="6" max="6" width="15.140625" bestFit="1" customWidth="1"/>
  </cols>
  <sheetData>
    <row r="1" spans="1:6" x14ac:dyDescent="0.25">
      <c r="A1" s="1" t="s">
        <v>0</v>
      </c>
      <c r="B1" s="1" t="s">
        <v>1</v>
      </c>
      <c r="C1" s="1" t="s">
        <v>3</v>
      </c>
      <c r="D1" s="1" t="s">
        <v>4</v>
      </c>
      <c r="F1" s="1" t="s">
        <v>34</v>
      </c>
    </row>
    <row r="2" spans="1:6" x14ac:dyDescent="0.25">
      <c r="A2" s="1"/>
      <c r="B2" s="1" t="s">
        <v>2</v>
      </c>
      <c r="C2" s="1" t="s">
        <v>2</v>
      </c>
      <c r="D2" s="1" t="s">
        <v>2</v>
      </c>
    </row>
    <row r="3" spans="1:6" x14ac:dyDescent="0.25">
      <c r="F3" t="s">
        <v>35</v>
      </c>
    </row>
    <row r="4" spans="1:6" x14ac:dyDescent="0.25">
      <c r="A4" t="s">
        <v>15</v>
      </c>
      <c r="B4" s="1">
        <v>7</v>
      </c>
      <c r="C4" s="1">
        <v>5</v>
      </c>
      <c r="D4" s="1">
        <v>12</v>
      </c>
      <c r="F4" t="s">
        <v>36</v>
      </c>
    </row>
    <row r="5" spans="1:6" x14ac:dyDescent="0.25">
      <c r="A5" t="s">
        <v>31</v>
      </c>
      <c r="B5" s="1">
        <v>11</v>
      </c>
      <c r="C5" s="1">
        <v>8</v>
      </c>
      <c r="D5" s="1">
        <v>19</v>
      </c>
    </row>
    <row r="6" spans="1:6" x14ac:dyDescent="0.25">
      <c r="A6" t="s">
        <v>11</v>
      </c>
      <c r="B6" s="1">
        <v>9</v>
      </c>
      <c r="C6" s="1">
        <v>6</v>
      </c>
      <c r="D6" s="1">
        <v>15</v>
      </c>
    </row>
    <row r="7" spans="1:6" x14ac:dyDescent="0.25">
      <c r="A7" t="s">
        <v>10</v>
      </c>
      <c r="B7" s="1">
        <v>11.5</v>
      </c>
      <c r="C7" s="1">
        <v>7</v>
      </c>
      <c r="D7" s="1">
        <v>18.5</v>
      </c>
    </row>
    <row r="8" spans="1:6" x14ac:dyDescent="0.25">
      <c r="A8" t="s">
        <v>9</v>
      </c>
      <c r="B8" s="1">
        <v>8</v>
      </c>
      <c r="C8" s="1">
        <v>4</v>
      </c>
      <c r="D8" s="1">
        <v>12</v>
      </c>
    </row>
    <row r="9" spans="1:6" x14ac:dyDescent="0.25">
      <c r="A9" t="s">
        <v>6</v>
      </c>
      <c r="B9" s="1">
        <v>10</v>
      </c>
      <c r="C9" s="1">
        <v>5</v>
      </c>
      <c r="D9" s="1">
        <v>15</v>
      </c>
    </row>
    <row r="10" spans="1:6" x14ac:dyDescent="0.25">
      <c r="A10" t="s">
        <v>22</v>
      </c>
      <c r="B10" s="1">
        <v>7</v>
      </c>
      <c r="C10" s="1">
        <v>4</v>
      </c>
      <c r="D10" s="1">
        <v>11</v>
      </c>
    </row>
    <row r="11" spans="1:6" x14ac:dyDescent="0.25">
      <c r="A11" t="s">
        <v>29</v>
      </c>
      <c r="B11" s="1">
        <v>5</v>
      </c>
      <c r="C11" s="1">
        <v>3</v>
      </c>
      <c r="D11" s="1">
        <v>8</v>
      </c>
    </row>
    <row r="12" spans="1:6" x14ac:dyDescent="0.25">
      <c r="A12" t="s">
        <v>19</v>
      </c>
      <c r="B12" s="1">
        <v>9</v>
      </c>
      <c r="C12" s="1">
        <v>4</v>
      </c>
      <c r="D12" s="1">
        <v>13</v>
      </c>
    </row>
    <row r="13" spans="1:6" x14ac:dyDescent="0.25">
      <c r="A13" t="s">
        <v>16</v>
      </c>
      <c r="B13" s="1">
        <v>8</v>
      </c>
      <c r="C13" s="1">
        <v>4</v>
      </c>
      <c r="D13" s="1">
        <v>12</v>
      </c>
    </row>
    <row r="14" spans="1:6" x14ac:dyDescent="0.25">
      <c r="A14" t="s">
        <v>8</v>
      </c>
      <c r="B14" s="1">
        <v>8</v>
      </c>
      <c r="C14" s="1">
        <v>6</v>
      </c>
      <c r="D14" s="1">
        <v>14</v>
      </c>
    </row>
    <row r="15" spans="1:6" x14ac:dyDescent="0.25">
      <c r="A15" t="s">
        <v>5</v>
      </c>
      <c r="B15" s="1">
        <v>12</v>
      </c>
      <c r="C15" s="1">
        <v>6</v>
      </c>
      <c r="D15" s="1">
        <v>18</v>
      </c>
    </row>
    <row r="16" spans="1:6" x14ac:dyDescent="0.25">
      <c r="A16" t="s">
        <v>28</v>
      </c>
      <c r="B16" s="1">
        <v>6</v>
      </c>
      <c r="C16" s="1">
        <v>4</v>
      </c>
      <c r="D16" s="1">
        <v>10</v>
      </c>
    </row>
    <row r="17" spans="1:4" x14ac:dyDescent="0.25">
      <c r="A17" t="s">
        <v>23</v>
      </c>
      <c r="B17" s="1">
        <v>9</v>
      </c>
      <c r="C17" s="1">
        <v>5</v>
      </c>
      <c r="D17" s="1">
        <v>14</v>
      </c>
    </row>
    <row r="18" spans="1:4" x14ac:dyDescent="0.25">
      <c r="A18" t="s">
        <v>13</v>
      </c>
      <c r="B18" s="1">
        <v>10</v>
      </c>
      <c r="C18" s="1">
        <v>5</v>
      </c>
      <c r="D18" s="1">
        <v>15</v>
      </c>
    </row>
    <row r="19" spans="1:4" x14ac:dyDescent="0.25">
      <c r="A19" t="s">
        <v>26</v>
      </c>
      <c r="B19" s="1">
        <v>8</v>
      </c>
      <c r="C19" s="1">
        <v>4</v>
      </c>
      <c r="D19" s="1">
        <v>12</v>
      </c>
    </row>
    <row r="20" spans="1:4" x14ac:dyDescent="0.25">
      <c r="A20" t="s">
        <v>12</v>
      </c>
      <c r="B20" s="1">
        <v>7.5</v>
      </c>
      <c r="C20" s="1">
        <v>5.5</v>
      </c>
      <c r="D20" s="1">
        <v>13</v>
      </c>
    </row>
    <row r="21" spans="1:4" x14ac:dyDescent="0.25">
      <c r="A21" t="s">
        <v>25</v>
      </c>
      <c r="B21" s="1">
        <v>6.5</v>
      </c>
      <c r="C21" s="1">
        <v>4</v>
      </c>
      <c r="D21" s="1">
        <v>10.5</v>
      </c>
    </row>
    <row r="22" spans="1:4" x14ac:dyDescent="0.25">
      <c r="A22" t="s">
        <v>7</v>
      </c>
      <c r="B22" s="1">
        <v>9</v>
      </c>
      <c r="C22" s="1">
        <v>5</v>
      </c>
      <c r="D22" s="1">
        <v>14</v>
      </c>
    </row>
    <row r="23" spans="1:4" x14ac:dyDescent="0.25">
      <c r="A23" t="s">
        <v>14</v>
      </c>
      <c r="B23" s="1">
        <v>9</v>
      </c>
      <c r="C23" s="1">
        <v>5</v>
      </c>
      <c r="D23" s="1">
        <v>14</v>
      </c>
    </row>
    <row r="24" spans="1:4" x14ac:dyDescent="0.25">
      <c r="A24" t="s">
        <v>20</v>
      </c>
      <c r="B24" s="1">
        <v>8</v>
      </c>
      <c r="C24" s="1">
        <v>5</v>
      </c>
      <c r="D24" s="1">
        <v>13</v>
      </c>
    </row>
    <row r="25" spans="1:4" x14ac:dyDescent="0.25">
      <c r="A25" t="s">
        <v>21</v>
      </c>
      <c r="B25" s="1">
        <v>8</v>
      </c>
      <c r="C25" s="1">
        <v>5</v>
      </c>
      <c r="D25" s="1">
        <v>13</v>
      </c>
    </row>
    <row r="26" spans="1:4" x14ac:dyDescent="0.25">
      <c r="A26" t="s">
        <v>24</v>
      </c>
      <c r="B26" s="1">
        <v>8</v>
      </c>
      <c r="C26" s="1">
        <v>5</v>
      </c>
      <c r="D26" s="1">
        <v>13</v>
      </c>
    </row>
    <row r="27" spans="1:4" x14ac:dyDescent="0.25">
      <c r="A27" t="s">
        <v>18</v>
      </c>
      <c r="B27" s="1">
        <v>8</v>
      </c>
      <c r="C27" s="1">
        <v>4</v>
      </c>
      <c r="D27" s="1">
        <v>12</v>
      </c>
    </row>
    <row r="28" spans="1:4" x14ac:dyDescent="0.25">
      <c r="A28" t="s">
        <v>27</v>
      </c>
      <c r="B28" s="1">
        <v>6</v>
      </c>
      <c r="C28" s="1">
        <v>5</v>
      </c>
      <c r="D28" s="1">
        <v>11</v>
      </c>
    </row>
    <row r="29" spans="1:4" x14ac:dyDescent="0.25">
      <c r="A29" t="s">
        <v>30</v>
      </c>
      <c r="B29" s="1">
        <v>6</v>
      </c>
      <c r="C29" s="1">
        <v>3</v>
      </c>
      <c r="D29" s="1">
        <v>9</v>
      </c>
    </row>
    <row r="30" spans="1:4" x14ac:dyDescent="0.25">
      <c r="A30" t="s">
        <v>17</v>
      </c>
      <c r="B30" s="1">
        <v>9</v>
      </c>
      <c r="C30" s="1">
        <v>5.5</v>
      </c>
      <c r="D30" s="1">
        <v>14.5</v>
      </c>
    </row>
  </sheetData>
  <sheetProtection algorithmName="SHA-512" hashValue="63LUgJYJUkn434yuMEVLdSakwz8zpQtVIGmozSdSroKSs1eP7ohNZfeaTfKE1MEtMyKFdypo8eAdKG98jGzdwA==" saltValue="3AGKGGJ68bwTl52XLAjmtA==" spinCount="100000" sheet="1" objects="1" scenarios="1"/>
  <sortState xmlns:xlrd2="http://schemas.microsoft.com/office/spreadsheetml/2017/richdata2" ref="A4:D30">
    <sortCondition ref="A4"/>
  </sortState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4E2B1E-1509-410E-A3C8-17404124968F}">
  <sheetPr codeName="Feuil3"/>
  <dimension ref="A1:AG42"/>
  <sheetViews>
    <sheetView workbookViewId="0">
      <selection activeCell="AB4" sqref="AB4"/>
    </sheetView>
  </sheetViews>
  <sheetFormatPr baseColWidth="10" defaultRowHeight="15" x14ac:dyDescent="0.25"/>
  <cols>
    <col min="1" max="1" width="21.7109375" customWidth="1"/>
    <col min="2" max="3" width="11" bestFit="1" customWidth="1"/>
    <col min="4" max="4" width="11.5703125" bestFit="1" customWidth="1"/>
    <col min="5" max="12" width="11" bestFit="1" customWidth="1"/>
    <col min="13" max="13" width="11.28515625" bestFit="1" customWidth="1"/>
    <col min="14" max="20" width="11" bestFit="1" customWidth="1"/>
    <col min="21" max="21" width="11.28515625" bestFit="1" customWidth="1"/>
    <col min="22" max="25" width="11" bestFit="1" customWidth="1"/>
  </cols>
  <sheetData>
    <row r="1" spans="1:33" x14ac:dyDescent="0.25">
      <c r="A1" t="s">
        <v>62</v>
      </c>
    </row>
    <row r="2" spans="1:33" x14ac:dyDescent="0.25">
      <c r="B2" s="4"/>
      <c r="D2" s="3"/>
      <c r="Z2" t="s">
        <v>55</v>
      </c>
    </row>
    <row r="3" spans="1:33" x14ac:dyDescent="0.25">
      <c r="B3" s="2">
        <v>0.02</v>
      </c>
      <c r="C3" s="2">
        <v>0.03</v>
      </c>
      <c r="D3" s="2">
        <v>0.04</v>
      </c>
      <c r="E3" s="2">
        <v>0.05</v>
      </c>
      <c r="F3" s="2">
        <v>0.06</v>
      </c>
      <c r="G3" s="2">
        <v>7.0000000000000007E-2</v>
      </c>
      <c r="H3" s="2">
        <v>0.08</v>
      </c>
      <c r="I3" s="2">
        <v>0.09</v>
      </c>
      <c r="J3" s="2">
        <v>0.1</v>
      </c>
      <c r="K3" s="2">
        <v>0.11</v>
      </c>
      <c r="L3" s="2">
        <v>0.12</v>
      </c>
      <c r="M3" s="2">
        <v>0.13</v>
      </c>
      <c r="N3" s="2">
        <v>0.14000000000000001</v>
      </c>
      <c r="O3" s="2">
        <v>0.15</v>
      </c>
      <c r="P3" s="2">
        <v>0.16</v>
      </c>
      <c r="Q3" s="2">
        <v>0.17</v>
      </c>
      <c r="R3" s="2">
        <v>0.18</v>
      </c>
      <c r="S3" s="2">
        <v>0.19</v>
      </c>
      <c r="T3" s="2">
        <v>0.2</v>
      </c>
      <c r="U3" s="2">
        <v>0.22</v>
      </c>
      <c r="V3" s="2">
        <v>0.24</v>
      </c>
      <c r="W3" s="2">
        <v>0.26</v>
      </c>
      <c r="X3" s="2">
        <v>0.28000000000000003</v>
      </c>
      <c r="Y3" s="2">
        <v>0.3</v>
      </c>
      <c r="Z3" s="1" t="s">
        <v>41</v>
      </c>
      <c r="AA3" s="1" t="s">
        <v>42</v>
      </c>
      <c r="AB3" s="1" t="s">
        <v>43</v>
      </c>
      <c r="AC3" s="1" t="s">
        <v>44</v>
      </c>
      <c r="AD3" s="7" t="s">
        <v>56</v>
      </c>
      <c r="AE3" s="7" t="s">
        <v>57</v>
      </c>
      <c r="AF3" s="7" t="s">
        <v>58</v>
      </c>
      <c r="AG3" s="1" t="s">
        <v>45</v>
      </c>
    </row>
    <row r="4" spans="1:33" x14ac:dyDescent="0.25">
      <c r="A4">
        <v>0</v>
      </c>
      <c r="B4" s="3">
        <v>6.33</v>
      </c>
      <c r="C4" s="3">
        <v>11.33</v>
      </c>
      <c r="D4" s="3">
        <v>16.11</v>
      </c>
      <c r="E4" s="3">
        <v>22.5</v>
      </c>
      <c r="F4" s="3">
        <v>26.94</v>
      </c>
      <c r="G4" s="3">
        <v>33.33</v>
      </c>
      <c r="H4" s="3">
        <v>39.17</v>
      </c>
      <c r="I4" s="3">
        <v>45.83</v>
      </c>
      <c r="J4" s="3">
        <v>51.11</v>
      </c>
      <c r="K4" s="3">
        <v>56.18</v>
      </c>
      <c r="L4" s="3">
        <v>61.67</v>
      </c>
      <c r="M4" s="3">
        <v>66.72</v>
      </c>
      <c r="N4" s="3">
        <v>70</v>
      </c>
      <c r="O4" s="3">
        <v>73.89</v>
      </c>
      <c r="P4" s="3">
        <v>76.78</v>
      </c>
      <c r="Q4" s="3">
        <v>79.44</v>
      </c>
      <c r="R4" s="3">
        <v>82.11</v>
      </c>
      <c r="S4" s="3">
        <v>84.44</v>
      </c>
      <c r="T4" s="3">
        <v>86.56</v>
      </c>
      <c r="U4" s="3">
        <v>88.89</v>
      </c>
      <c r="V4" s="3">
        <v>91.17</v>
      </c>
      <c r="W4" s="3">
        <v>93.22</v>
      </c>
      <c r="X4" s="3">
        <v>95</v>
      </c>
      <c r="Y4" s="3">
        <v>97.11</v>
      </c>
      <c r="Z4" s="8">
        <v>6.5979999999999997E-3</v>
      </c>
      <c r="AA4" s="8">
        <v>2.0579999999999999E-3</v>
      </c>
      <c r="AB4" s="8">
        <v>1.5153999999999999E-5</v>
      </c>
      <c r="AC4" s="8">
        <v>-1.5493999999999999E-6</v>
      </c>
      <c r="AD4" s="8">
        <v>4.3048999999999997E-8</v>
      </c>
      <c r="AE4" s="8">
        <v>-5.1928999999999997E-10</v>
      </c>
      <c r="AF4" s="8">
        <v>2.4192E-12</v>
      </c>
      <c r="AG4" s="4">
        <v>0.99961</v>
      </c>
    </row>
    <row r="5" spans="1:33" x14ac:dyDescent="0.25">
      <c r="A5">
        <v>10</v>
      </c>
      <c r="B5" s="3">
        <v>6.78</v>
      </c>
      <c r="C5" s="3">
        <v>11.67</v>
      </c>
      <c r="D5" s="3">
        <v>16.670000000000002</v>
      </c>
      <c r="E5" s="3">
        <v>22.28</v>
      </c>
      <c r="F5" s="3">
        <v>27.72</v>
      </c>
      <c r="G5" s="3">
        <v>34.22</v>
      </c>
      <c r="H5" s="3">
        <v>39.89</v>
      </c>
      <c r="I5" s="3">
        <v>46</v>
      </c>
      <c r="J5" s="3">
        <v>52.28</v>
      </c>
      <c r="K5" s="3">
        <v>57.84</v>
      </c>
      <c r="L5" s="3">
        <v>62.78</v>
      </c>
      <c r="M5" s="3">
        <v>67.78</v>
      </c>
      <c r="N5" s="3">
        <v>71.39</v>
      </c>
      <c r="O5" s="3">
        <v>74.72</v>
      </c>
      <c r="P5" s="3">
        <v>77.67</v>
      </c>
      <c r="Q5" s="3">
        <v>80.56</v>
      </c>
      <c r="R5" s="3">
        <v>83.11</v>
      </c>
      <c r="S5" s="3">
        <v>84.89</v>
      </c>
      <c r="T5" s="3">
        <v>86.94</v>
      </c>
      <c r="U5" s="3">
        <v>89.72</v>
      </c>
      <c r="V5" s="3">
        <v>91.67</v>
      </c>
      <c r="W5" s="3">
        <v>93.61</v>
      </c>
      <c r="X5" s="3">
        <v>95.56</v>
      </c>
      <c r="Y5" s="3">
        <v>97.78</v>
      </c>
      <c r="Z5" s="8">
        <v>1.9853000000000002E-3</v>
      </c>
      <c r="AA5" s="8">
        <v>2.9526000000000001E-3</v>
      </c>
      <c r="AB5" s="8">
        <v>-5.5860999999999999E-5</v>
      </c>
      <c r="AC5" s="8">
        <v>1.0623E-6</v>
      </c>
      <c r="AD5" s="8">
        <v>-5.5377999999999996E-9</v>
      </c>
      <c r="AE5" s="8">
        <v>-8.1221999999999996E-11</v>
      </c>
      <c r="AF5" s="8">
        <v>8.9941E-13</v>
      </c>
      <c r="AG5" s="4">
        <v>0.99956999999999996</v>
      </c>
    </row>
    <row r="6" spans="1:33" x14ac:dyDescent="0.25">
      <c r="A6">
        <v>20</v>
      </c>
      <c r="B6" s="3">
        <v>7.5</v>
      </c>
      <c r="C6" s="3">
        <v>12.22</v>
      </c>
      <c r="D6" s="3">
        <v>17.22</v>
      </c>
      <c r="E6" s="3">
        <v>22.89</v>
      </c>
      <c r="F6" s="3">
        <v>28.88</v>
      </c>
      <c r="G6" s="3">
        <v>35.56</v>
      </c>
      <c r="H6" s="3">
        <v>41.33</v>
      </c>
      <c r="I6" s="3">
        <v>47.67</v>
      </c>
      <c r="J6" s="3">
        <v>54.17</v>
      </c>
      <c r="K6" s="3">
        <v>59.44</v>
      </c>
      <c r="L6" s="3">
        <v>64.33</v>
      </c>
      <c r="M6" s="3">
        <v>68.89</v>
      </c>
      <c r="N6" s="3">
        <v>73.06</v>
      </c>
      <c r="O6" s="3">
        <v>75.83</v>
      </c>
      <c r="P6" s="3">
        <v>78.44</v>
      </c>
      <c r="Q6" s="3">
        <v>81.39</v>
      </c>
      <c r="R6" s="3">
        <v>84.17</v>
      </c>
      <c r="S6" s="3">
        <v>85.83</v>
      </c>
      <c r="T6" s="3">
        <v>87.78</v>
      </c>
      <c r="U6" s="3">
        <v>90.56</v>
      </c>
      <c r="V6" s="3">
        <v>92.44</v>
      </c>
      <c r="W6" s="3">
        <v>94.44</v>
      </c>
      <c r="X6" s="3">
        <v>96.11</v>
      </c>
      <c r="Y6" s="3">
        <v>98.89</v>
      </c>
      <c r="Z6" s="8">
        <v>-7.5196000000000004E-3</v>
      </c>
      <c r="AA6" s="8">
        <v>4.7085E-3</v>
      </c>
      <c r="AB6" s="8">
        <v>-1.8233999999999999E-4</v>
      </c>
      <c r="AC6" s="8">
        <v>5.2335E-6</v>
      </c>
      <c r="AD6" s="8">
        <v>-7.5868000000000001E-8</v>
      </c>
      <c r="AE6" s="8">
        <v>5.0666999999999997E-10</v>
      </c>
      <c r="AF6" s="8">
        <v>-1.0342999999999999E-12</v>
      </c>
      <c r="AG6" s="4">
        <v>0.99912000000000001</v>
      </c>
    </row>
    <row r="7" spans="1:33" x14ac:dyDescent="0.25">
      <c r="A7">
        <v>30</v>
      </c>
      <c r="B7" s="3">
        <v>8.06</v>
      </c>
      <c r="C7" s="3">
        <v>13.06</v>
      </c>
      <c r="D7" s="3">
        <v>18.61</v>
      </c>
      <c r="E7" s="3">
        <v>24.44</v>
      </c>
      <c r="F7" s="3">
        <v>31.11</v>
      </c>
      <c r="G7" s="3">
        <v>37.78</v>
      </c>
      <c r="H7" s="3">
        <v>43.89</v>
      </c>
      <c r="I7" s="3">
        <v>49.94</v>
      </c>
      <c r="J7" s="3">
        <v>56.39</v>
      </c>
      <c r="K7" s="3">
        <v>61.61</v>
      </c>
      <c r="L7" s="3">
        <v>66.11</v>
      </c>
      <c r="M7" s="3">
        <v>70.83</v>
      </c>
      <c r="N7" s="3">
        <v>75</v>
      </c>
      <c r="O7" s="3">
        <v>77.5</v>
      </c>
      <c r="P7" s="3">
        <v>79.89</v>
      </c>
      <c r="Q7" s="3">
        <v>82.89</v>
      </c>
      <c r="R7" s="3">
        <v>85.5</v>
      </c>
      <c r="S7" s="3">
        <v>86.94</v>
      </c>
      <c r="T7" s="3">
        <v>88.89</v>
      </c>
      <c r="U7" s="3">
        <v>91.56</v>
      </c>
      <c r="V7" s="3">
        <v>93.33</v>
      </c>
      <c r="W7" s="3">
        <v>95.44</v>
      </c>
      <c r="X7" s="3">
        <v>97.22</v>
      </c>
      <c r="Y7" s="3">
        <v>99.9</v>
      </c>
      <c r="Z7" s="8">
        <v>-1.2699999999999999E-2</v>
      </c>
      <c r="AA7" s="8">
        <v>5.6125000000000003E-3</v>
      </c>
      <c r="AB7" s="8">
        <v>-2.5685999999999998E-4</v>
      </c>
      <c r="AC7" s="8">
        <v>7.7557999999999995E-6</v>
      </c>
      <c r="AD7" s="8">
        <v>-1.177E-7</v>
      </c>
      <c r="AE7" s="8">
        <v>8.4387999999999999E-10</v>
      </c>
      <c r="AF7" s="8">
        <v>-2.0987999999999999E-12</v>
      </c>
      <c r="AG7" s="4">
        <v>0.99917</v>
      </c>
    </row>
    <row r="8" spans="1:33" x14ac:dyDescent="0.25">
      <c r="A8">
        <v>40</v>
      </c>
      <c r="B8" s="3">
        <v>8.89</v>
      </c>
      <c r="C8" s="3">
        <v>14.44</v>
      </c>
      <c r="D8" s="3">
        <v>20</v>
      </c>
      <c r="E8" s="3">
        <v>26.61</v>
      </c>
      <c r="F8" s="3">
        <v>33.39</v>
      </c>
      <c r="G8" s="3">
        <v>40.28</v>
      </c>
      <c r="H8" s="3">
        <v>46.72</v>
      </c>
      <c r="I8" s="3">
        <v>52.89</v>
      </c>
      <c r="J8" s="3">
        <v>58.89</v>
      </c>
      <c r="K8" s="3">
        <v>64.17</v>
      </c>
      <c r="L8" s="3">
        <v>68.44</v>
      </c>
      <c r="M8" s="3">
        <v>72.78</v>
      </c>
      <c r="N8" s="3">
        <v>76.94</v>
      </c>
      <c r="O8" s="3">
        <v>79.17</v>
      </c>
      <c r="P8" s="3">
        <v>81.39</v>
      </c>
      <c r="Q8" s="3">
        <v>84.33</v>
      </c>
      <c r="R8" s="3">
        <v>86.67</v>
      </c>
      <c r="S8" s="3">
        <v>88.44</v>
      </c>
      <c r="T8" s="3">
        <v>89.75</v>
      </c>
      <c r="U8" s="3">
        <v>92.5</v>
      </c>
      <c r="V8" s="3">
        <v>94.39</v>
      </c>
      <c r="W8" s="3">
        <v>96.56</v>
      </c>
      <c r="X8" s="3">
        <v>98.78</v>
      </c>
      <c r="Y8" s="3"/>
      <c r="Z8" s="8">
        <v>-2.1088999999999999E-3</v>
      </c>
      <c r="AA8" s="8">
        <v>2.8936999999999999E-3</v>
      </c>
      <c r="AB8" s="8">
        <v>-5.5106999999999999E-5</v>
      </c>
      <c r="AC8" s="8">
        <v>7.5209999999999997E-7</v>
      </c>
      <c r="AD8" s="8">
        <v>3.1862E-9</v>
      </c>
      <c r="AE8" s="8">
        <v>-1.6297999999999999E-10</v>
      </c>
      <c r="AF8" s="8">
        <v>1.1204E-12</v>
      </c>
      <c r="AG8" s="4">
        <v>0.99963999999999997</v>
      </c>
    </row>
    <row r="9" spans="1:33" x14ac:dyDescent="0.25">
      <c r="A9">
        <v>50</v>
      </c>
      <c r="B9" s="3">
        <v>9.89</v>
      </c>
      <c r="C9" s="3">
        <v>15.56</v>
      </c>
      <c r="D9" s="3">
        <v>22.11</v>
      </c>
      <c r="E9" s="3">
        <v>28.89</v>
      </c>
      <c r="F9" s="3">
        <v>36.61</v>
      </c>
      <c r="G9" s="3">
        <v>43.5</v>
      </c>
      <c r="H9" s="3">
        <v>50</v>
      </c>
      <c r="I9" s="3">
        <v>56.11</v>
      </c>
      <c r="J9" s="3">
        <v>61.67</v>
      </c>
      <c r="K9" s="3">
        <v>66.67</v>
      </c>
      <c r="L9" s="3">
        <v>71</v>
      </c>
      <c r="M9" s="3">
        <v>74.72</v>
      </c>
      <c r="N9" s="3">
        <v>79.06</v>
      </c>
      <c r="O9" s="3">
        <v>81.11</v>
      </c>
      <c r="P9" s="3">
        <v>83.22</v>
      </c>
      <c r="Q9" s="3">
        <v>85.56</v>
      </c>
      <c r="R9" s="3">
        <v>88.06</v>
      </c>
      <c r="S9" s="3">
        <v>89.5</v>
      </c>
      <c r="T9" s="3">
        <v>91.11</v>
      </c>
      <c r="U9" s="3">
        <v>93.39</v>
      </c>
      <c r="V9" s="3">
        <v>95.44</v>
      </c>
      <c r="W9" s="3">
        <v>97.67</v>
      </c>
      <c r="X9" s="3">
        <v>100.83</v>
      </c>
      <c r="Y9" s="3"/>
      <c r="Z9" s="8">
        <v>-3.4498000000000001E-2</v>
      </c>
      <c r="AA9" s="8">
        <v>9.0854000000000004E-3</v>
      </c>
      <c r="AB9" s="8">
        <v>-4.9846999999999999E-4</v>
      </c>
      <c r="AC9" s="8">
        <v>1.5322E-5</v>
      </c>
      <c r="AD9" s="8">
        <v>-2.3892000000000002E-7</v>
      </c>
      <c r="AE9" s="8">
        <v>1.8125000000000001E-9</v>
      </c>
      <c r="AF9" s="8">
        <v>-5.1675000000000003E-12</v>
      </c>
      <c r="AG9" s="4">
        <v>0.99905999999999995</v>
      </c>
    </row>
    <row r="10" spans="1:33" x14ac:dyDescent="0.25">
      <c r="A10">
        <v>60</v>
      </c>
      <c r="B10" s="3">
        <v>11</v>
      </c>
      <c r="C10" s="3">
        <v>17.22</v>
      </c>
      <c r="D10" s="3">
        <v>24.39</v>
      </c>
      <c r="E10" s="3">
        <v>32.22</v>
      </c>
      <c r="F10" s="3">
        <v>39.89</v>
      </c>
      <c r="G10" s="3">
        <v>47.22</v>
      </c>
      <c r="H10" s="3">
        <v>54.11</v>
      </c>
      <c r="I10" s="3">
        <v>59.72</v>
      </c>
      <c r="J10" s="3">
        <v>65</v>
      </c>
      <c r="K10" s="3">
        <v>69.89</v>
      </c>
      <c r="L10" s="3">
        <v>73.78</v>
      </c>
      <c r="M10" s="3">
        <v>77.5</v>
      </c>
      <c r="N10" s="3">
        <v>81.39</v>
      </c>
      <c r="O10" s="3">
        <v>83.22</v>
      </c>
      <c r="P10" s="3">
        <v>85.11</v>
      </c>
      <c r="Q10" s="3">
        <v>87.22</v>
      </c>
      <c r="R10" s="3">
        <v>89.56</v>
      </c>
      <c r="S10" s="3">
        <v>91</v>
      </c>
      <c r="T10" s="3">
        <v>92.28</v>
      </c>
      <c r="U10" s="3">
        <v>94.44</v>
      </c>
      <c r="V10" s="3">
        <v>96.67</v>
      </c>
      <c r="W10" s="3">
        <v>98.89</v>
      </c>
      <c r="X10" s="3"/>
      <c r="Y10" s="3"/>
      <c r="Z10" s="8">
        <v>-7.8870999999999993E-3</v>
      </c>
      <c r="AA10" s="8">
        <v>3.3276999999999998E-3</v>
      </c>
      <c r="AB10" s="8">
        <v>-8.9285999999999999E-5</v>
      </c>
      <c r="AC10" s="8">
        <v>1.5585E-6</v>
      </c>
      <c r="AD10" s="8">
        <v>-5.6226E-9</v>
      </c>
      <c r="AE10" s="8">
        <v>-1.1700000000000001E-10</v>
      </c>
      <c r="AF10" s="8">
        <v>1.0165E-12</v>
      </c>
      <c r="AG10" s="4">
        <v>0.99968000000000001</v>
      </c>
    </row>
    <row r="11" spans="1:33" x14ac:dyDescent="0.25">
      <c r="A11">
        <v>70</v>
      </c>
      <c r="B11" s="3">
        <v>12.22</v>
      </c>
      <c r="C11" s="3">
        <v>19.329999999999998</v>
      </c>
      <c r="D11" s="3">
        <v>27.22</v>
      </c>
      <c r="E11" s="3">
        <v>36.11</v>
      </c>
      <c r="F11" s="3">
        <v>44.22</v>
      </c>
      <c r="G11" s="3">
        <v>51.67</v>
      </c>
      <c r="H11" s="3">
        <v>58.33</v>
      </c>
      <c r="I11" s="3">
        <v>63.89</v>
      </c>
      <c r="J11" s="3">
        <v>68.89</v>
      </c>
      <c r="K11" s="3">
        <v>73.44</v>
      </c>
      <c r="L11" s="3">
        <v>76.94</v>
      </c>
      <c r="M11" s="3">
        <v>80.28</v>
      </c>
      <c r="N11" s="3">
        <v>84.39</v>
      </c>
      <c r="O11" s="3">
        <v>85.56</v>
      </c>
      <c r="P11" s="3">
        <v>87.33</v>
      </c>
      <c r="Q11" s="3">
        <v>88.94</v>
      </c>
      <c r="R11" s="3">
        <v>91.11</v>
      </c>
      <c r="S11" s="3">
        <v>92.28</v>
      </c>
      <c r="T11" s="3">
        <v>93.61</v>
      </c>
      <c r="U11" s="3">
        <v>95.56</v>
      </c>
      <c r="V11" s="3">
        <v>97.89</v>
      </c>
      <c r="W11" s="3">
        <v>100.44</v>
      </c>
      <c r="X11" s="3"/>
      <c r="Y11" s="3"/>
      <c r="Z11" s="8">
        <v>-4.1923000000000002E-2</v>
      </c>
      <c r="AA11" s="8">
        <v>9.1561999999999998E-3</v>
      </c>
      <c r="AB11" s="8">
        <v>-4.7568000000000003E-4</v>
      </c>
      <c r="AC11" s="8">
        <v>1.3512999999999999E-5</v>
      </c>
      <c r="AD11" s="8">
        <v>-1.9509999999999999E-7</v>
      </c>
      <c r="AE11" s="8">
        <v>1.368E-9</v>
      </c>
      <c r="AF11" s="8">
        <v>-3.5414999999999998E-12</v>
      </c>
      <c r="AG11" s="4">
        <v>0.99921000000000004</v>
      </c>
    </row>
    <row r="12" spans="1:33" x14ac:dyDescent="0.25">
      <c r="A12">
        <v>80</v>
      </c>
      <c r="B12" s="3">
        <v>13.61</v>
      </c>
      <c r="C12" s="3">
        <v>21.94</v>
      </c>
      <c r="D12" s="3">
        <v>30.56</v>
      </c>
      <c r="E12" s="3">
        <v>40.56</v>
      </c>
      <c r="F12" s="3">
        <v>48.89</v>
      </c>
      <c r="G12" s="3">
        <v>56.67</v>
      </c>
      <c r="H12" s="3">
        <v>63.22</v>
      </c>
      <c r="I12" s="3">
        <v>68.06</v>
      </c>
      <c r="J12" s="3">
        <v>73.06</v>
      </c>
      <c r="K12" s="3">
        <v>77.78</v>
      </c>
      <c r="L12" s="3">
        <v>80.67</v>
      </c>
      <c r="M12" s="3">
        <v>83.44</v>
      </c>
      <c r="N12" s="3">
        <v>86.94</v>
      </c>
      <c r="O12" s="3">
        <v>88.33</v>
      </c>
      <c r="P12" s="3">
        <v>89.78</v>
      </c>
      <c r="Q12" s="3">
        <v>91.11</v>
      </c>
      <c r="R12" s="3">
        <v>92.78</v>
      </c>
      <c r="S12" s="3">
        <v>93.89</v>
      </c>
      <c r="T12" s="3">
        <v>95</v>
      </c>
      <c r="U12" s="3">
        <v>96.67</v>
      </c>
      <c r="V12" s="3">
        <v>99.44</v>
      </c>
      <c r="W12" s="3"/>
      <c r="X12" s="3"/>
      <c r="Y12" s="3"/>
      <c r="Z12" s="8">
        <v>-3.7844999999999997E-2</v>
      </c>
      <c r="AA12" s="8">
        <v>7.7669000000000002E-3</v>
      </c>
      <c r="AB12" s="8">
        <v>-3.6922000000000002E-4</v>
      </c>
      <c r="AC12" s="8">
        <v>9.5859999999999994E-6</v>
      </c>
      <c r="AD12" s="8">
        <v>-1.2367E-7</v>
      </c>
      <c r="AE12" s="8">
        <v>7.3956999999999996E-10</v>
      </c>
      <c r="AF12" s="8">
        <v>-1.4113000000000001E-12</v>
      </c>
      <c r="AG12" s="4">
        <v>0.99897000000000002</v>
      </c>
    </row>
    <row r="13" spans="1:33" x14ac:dyDescent="0.25">
      <c r="A13">
        <v>90</v>
      </c>
      <c r="B13" s="3">
        <v>15.61</v>
      </c>
      <c r="C13" s="3">
        <v>24.5</v>
      </c>
      <c r="D13" s="3">
        <v>34.44</v>
      </c>
      <c r="E13" s="3">
        <v>45.44</v>
      </c>
      <c r="F13" s="3">
        <v>53.61</v>
      </c>
      <c r="G13" s="3">
        <v>62.22</v>
      </c>
      <c r="H13" s="3">
        <v>68</v>
      </c>
      <c r="I13" s="3">
        <v>72.22</v>
      </c>
      <c r="J13" s="3">
        <v>77.5</v>
      </c>
      <c r="K13" s="3">
        <v>82.22</v>
      </c>
      <c r="L13" s="3">
        <v>84.44</v>
      </c>
      <c r="M13" s="3">
        <v>86.67</v>
      </c>
      <c r="N13" s="3">
        <v>90</v>
      </c>
      <c r="O13" s="3">
        <v>90.83</v>
      </c>
      <c r="P13" s="3">
        <v>92.22</v>
      </c>
      <c r="Q13" s="3">
        <v>93.33</v>
      </c>
      <c r="R13" s="3">
        <v>94.44</v>
      </c>
      <c r="S13" s="3">
        <v>95.28</v>
      </c>
      <c r="T13" s="3">
        <v>96.11</v>
      </c>
      <c r="U13" s="3">
        <v>97.78</v>
      </c>
      <c r="V13" s="3"/>
      <c r="W13" s="3"/>
      <c r="X13" s="3"/>
      <c r="Y13" s="3"/>
      <c r="Z13" s="8">
        <v>9.5645999999999995E-2</v>
      </c>
      <c r="AA13" s="8">
        <v>-1.4727000000000001E-2</v>
      </c>
      <c r="AB13" s="8">
        <v>1.0291E-3</v>
      </c>
      <c r="AC13" s="8">
        <v>-3.2796000000000002E-5</v>
      </c>
      <c r="AD13" s="8">
        <v>5.4361000000000004E-7</v>
      </c>
      <c r="AE13" s="8">
        <v>-4.5023999999999997E-9</v>
      </c>
      <c r="AF13" s="8">
        <v>1.4803E-11</v>
      </c>
      <c r="AG13" s="4">
        <v>0.99936999999999998</v>
      </c>
    </row>
    <row r="15" spans="1:33" x14ac:dyDescent="0.25">
      <c r="C15" s="4"/>
      <c r="D15" s="4"/>
      <c r="E15" s="4"/>
      <c r="F15" s="4"/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4"/>
      <c r="S15" s="4"/>
      <c r="T15" s="4"/>
    </row>
    <row r="16" spans="1:33" x14ac:dyDescent="0.25">
      <c r="A16" s="15" t="s">
        <v>54</v>
      </c>
      <c r="B16" s="16"/>
      <c r="C16" s="16"/>
      <c r="D16" s="16"/>
      <c r="E16" s="16"/>
      <c r="F16" s="16"/>
      <c r="G16" s="16"/>
      <c r="H16" s="16"/>
      <c r="I16" s="16"/>
      <c r="J16" s="16"/>
      <c r="K16" s="16"/>
      <c r="L16" s="16"/>
      <c r="M16" s="16"/>
      <c r="N16" s="4"/>
      <c r="O16" s="4"/>
      <c r="P16" s="4"/>
      <c r="Q16" s="4"/>
      <c r="R16" s="4"/>
      <c r="S16" s="4"/>
      <c r="T16" s="4"/>
    </row>
    <row r="17" spans="1:25" x14ac:dyDescent="0.25">
      <c r="A17" t="s">
        <v>50</v>
      </c>
      <c r="B17" s="8">
        <v>6.3254999999999999</v>
      </c>
      <c r="C17" s="8">
        <v>11.331</v>
      </c>
      <c r="D17" s="8">
        <v>16.116</v>
      </c>
      <c r="E17" s="8">
        <v>22.509</v>
      </c>
      <c r="F17" s="8">
        <v>26.946000000000002</v>
      </c>
      <c r="G17" s="8">
        <v>33.335999999999999</v>
      </c>
      <c r="H17" s="8">
        <v>39.177</v>
      </c>
      <c r="I17" s="8">
        <v>45.829000000000001</v>
      </c>
      <c r="J17" s="8">
        <v>51.112000000000002</v>
      </c>
      <c r="K17" s="8">
        <v>56.185000000000002</v>
      </c>
      <c r="L17" s="8">
        <v>61.664000000000001</v>
      </c>
      <c r="M17" s="8">
        <v>66.733999999999995</v>
      </c>
      <c r="N17" s="8">
        <v>70.010000000000005</v>
      </c>
      <c r="O17" s="8">
        <v>73.891999999999996</v>
      </c>
      <c r="P17" s="8">
        <v>76.784999999999997</v>
      </c>
      <c r="Q17" s="8">
        <v>79.450999999999993</v>
      </c>
      <c r="R17" s="8">
        <v>82.113</v>
      </c>
      <c r="S17" s="8">
        <v>84.438999999999993</v>
      </c>
      <c r="T17" s="8">
        <v>86.558999999999997</v>
      </c>
      <c r="U17" s="8">
        <v>88.894000000000005</v>
      </c>
      <c r="V17" s="8">
        <v>91.17</v>
      </c>
      <c r="W17" s="8">
        <v>93.22</v>
      </c>
      <c r="X17" s="8">
        <v>95.022000000000006</v>
      </c>
      <c r="Y17" s="8">
        <v>97.11</v>
      </c>
    </row>
    <row r="18" spans="1:25" x14ac:dyDescent="0.25">
      <c r="A18" t="s">
        <v>51</v>
      </c>
      <c r="B18" s="8">
        <v>2.2716E-2</v>
      </c>
      <c r="C18" s="8">
        <v>5.3338999999999998E-2</v>
      </c>
      <c r="D18" s="8">
        <v>6.8589999999999998E-2</v>
      </c>
      <c r="E18" s="8">
        <v>-8.5962999999999998E-2</v>
      </c>
      <c r="F18" s="8">
        <v>6.6700999999999996E-2</v>
      </c>
      <c r="G18" s="8">
        <v>5.9523E-2</v>
      </c>
      <c r="H18" s="8">
        <v>2.0264999999999998E-2</v>
      </c>
      <c r="I18" s="8">
        <v>-9.4146999999999995E-2</v>
      </c>
      <c r="J18" s="8">
        <v>4.5032999999999997E-2</v>
      </c>
      <c r="K18" s="8">
        <v>0.20321</v>
      </c>
      <c r="L18" s="8">
        <v>0.12197</v>
      </c>
      <c r="M18" s="8">
        <v>8.3643999999999996E-2</v>
      </c>
      <c r="N18" s="8">
        <v>7.3273000000000005E-2</v>
      </c>
      <c r="O18" s="8">
        <v>7.7993999999999994E-2</v>
      </c>
      <c r="P18" s="8">
        <v>0.12157</v>
      </c>
      <c r="Q18" s="8">
        <v>0.14579</v>
      </c>
      <c r="R18" s="8">
        <v>8.4139000000000005E-2</v>
      </c>
      <c r="S18" s="8">
        <v>2.6429999999999999E-2</v>
      </c>
      <c r="T18" s="8">
        <v>-6.4612000000000003E-3</v>
      </c>
      <c r="U18" s="8">
        <v>7.1457000000000007E-2</v>
      </c>
      <c r="V18" s="8">
        <v>2.5298999999999999E-2</v>
      </c>
      <c r="W18" s="8">
        <v>5.1758999999999998E-3</v>
      </c>
      <c r="X18" s="8">
        <v>3.8995000000000002E-2</v>
      </c>
      <c r="Y18" s="8">
        <v>2.7E-2</v>
      </c>
    </row>
    <row r="19" spans="1:25" x14ac:dyDescent="0.25">
      <c r="A19" t="s">
        <v>52</v>
      </c>
      <c r="B19" s="8">
        <v>4.0413999999999997E-3</v>
      </c>
      <c r="C19" s="8">
        <v>-4.5484000000000002E-3</v>
      </c>
      <c r="D19" s="8">
        <v>-3.7163999999999999E-3</v>
      </c>
      <c r="E19" s="8">
        <v>6.1700000000000001E-3</v>
      </c>
      <c r="F19" s="8">
        <v>-1.2807999999999999E-3</v>
      </c>
      <c r="G19" s="8">
        <v>2.1304000000000002E-3</v>
      </c>
      <c r="H19" s="8">
        <v>4.3984999999999996E-3</v>
      </c>
      <c r="I19" s="8">
        <v>1.3892E-2</v>
      </c>
      <c r="J19" s="8">
        <v>9.4401999999999993E-3</v>
      </c>
      <c r="K19" s="8">
        <v>-7.5131E-3</v>
      </c>
      <c r="L19" s="8">
        <v>-2.5363E-3</v>
      </c>
      <c r="M19" s="8">
        <v>8.3695999999999998E-4</v>
      </c>
      <c r="N19" s="8">
        <v>8.8783999999999998E-3</v>
      </c>
      <c r="O19" s="8">
        <v>-1.1081000000000001E-3</v>
      </c>
      <c r="P19" s="8">
        <v>-6.6630999999999999E-3</v>
      </c>
      <c r="Q19" s="8">
        <v>-7.3242000000000003E-3</v>
      </c>
      <c r="R19" s="8">
        <v>1.7413999999999999E-3</v>
      </c>
      <c r="S19" s="8">
        <v>1.4032999999999999E-3</v>
      </c>
      <c r="T19" s="8">
        <v>5.9061000000000001E-3</v>
      </c>
      <c r="U19" s="8">
        <v>1.1146999999999999E-3</v>
      </c>
      <c r="V19" s="8">
        <v>3.3433999999999998E-3</v>
      </c>
      <c r="W19" s="8">
        <v>4.2849999999999997E-3</v>
      </c>
      <c r="X19" s="8">
        <v>5.4483999999999999E-4</v>
      </c>
      <c r="Y19" s="8">
        <v>4.8999999999999998E-3</v>
      </c>
    </row>
    <row r="20" spans="1:25" x14ac:dyDescent="0.25">
      <c r="A20" t="s">
        <v>53</v>
      </c>
      <c r="B20" s="8">
        <v>-1.9269999999999999E-4</v>
      </c>
      <c r="C20" s="8">
        <v>3.3168999999999999E-4</v>
      </c>
      <c r="D20" s="8">
        <v>2.4630000000000002E-4</v>
      </c>
      <c r="E20" s="8">
        <v>-2.3808999999999999E-5</v>
      </c>
      <c r="F20" s="8">
        <v>2.5178000000000001E-4</v>
      </c>
      <c r="G20" s="8">
        <v>5.6730000000000001E-5</v>
      </c>
      <c r="H20" s="8">
        <v>4.4883999999999999E-5</v>
      </c>
      <c r="I20" s="8">
        <v>-3.0761999999999999E-4</v>
      </c>
      <c r="J20" s="8">
        <v>-2.8238999999999998E-4</v>
      </c>
      <c r="K20" s="8">
        <v>4.3717000000000002E-4</v>
      </c>
      <c r="L20" s="8">
        <v>2.3368999999999999E-4</v>
      </c>
      <c r="M20" s="8">
        <v>7.0154000000000006E-5</v>
      </c>
      <c r="N20" s="8">
        <v>-3.5209999999999999E-4</v>
      </c>
      <c r="O20" s="8">
        <v>1.8919E-4</v>
      </c>
      <c r="P20" s="8">
        <v>3.7588999999999998E-4</v>
      </c>
      <c r="Q20" s="8">
        <v>4.0942000000000002E-4</v>
      </c>
      <c r="R20" s="8">
        <v>-4.6610000000000003E-5</v>
      </c>
      <c r="S20" s="8">
        <v>8.0538999999999996E-5</v>
      </c>
      <c r="T20" s="8">
        <v>-1.6838000000000001E-4</v>
      </c>
      <c r="U20" s="8">
        <v>-2.4635999999999999E-5</v>
      </c>
      <c r="V20" s="8">
        <v>-1.1022999999999999E-4</v>
      </c>
      <c r="W20" s="8">
        <v>-1.0307E-4</v>
      </c>
      <c r="X20" s="8">
        <v>2.0092999999999999E-5</v>
      </c>
      <c r="Y20" s="8">
        <v>-9.0000000000000006E-5</v>
      </c>
    </row>
    <row r="21" spans="1:25" x14ac:dyDescent="0.25">
      <c r="A21" t="s">
        <v>59</v>
      </c>
      <c r="B21" s="8">
        <v>4.5987999999999999E-6</v>
      </c>
      <c r="C21" s="8">
        <v>-8.0699000000000004E-6</v>
      </c>
      <c r="D21" s="8">
        <v>-4.9506999999999999E-6</v>
      </c>
      <c r="E21" s="8">
        <v>-1.0032E-6</v>
      </c>
      <c r="F21" s="8">
        <v>-6.3013000000000001E-6</v>
      </c>
      <c r="G21" s="8">
        <v>-1.5547999999999999E-6</v>
      </c>
      <c r="H21" s="8">
        <v>-2.1988999999999998E-6</v>
      </c>
      <c r="I21" s="8">
        <v>4.2671000000000002E-6</v>
      </c>
      <c r="J21" s="8">
        <v>4.8029000000000002E-6</v>
      </c>
      <c r="K21" s="8">
        <v>-9.7165999999999994E-6</v>
      </c>
      <c r="L21" s="8">
        <v>-5.4179999999999996E-6</v>
      </c>
      <c r="M21" s="8">
        <v>-2.0976999999999998E-6</v>
      </c>
      <c r="N21" s="8">
        <v>7.0190000000000001E-6</v>
      </c>
      <c r="O21" s="8">
        <v>-5.1185000000000002E-6</v>
      </c>
      <c r="P21" s="8">
        <v>-7.9767999999999996E-6</v>
      </c>
      <c r="Q21" s="8">
        <v>-9.2982000000000002E-6</v>
      </c>
      <c r="R21" s="8">
        <v>7.4631000000000002E-7</v>
      </c>
      <c r="S21" s="8">
        <v>-3.0114000000000001E-6</v>
      </c>
      <c r="T21" s="8">
        <v>2.5865999999999999E-6</v>
      </c>
      <c r="U21" s="8">
        <v>1.7233000000000001E-7</v>
      </c>
      <c r="V21" s="8">
        <v>2.4144000000000001E-6</v>
      </c>
      <c r="W21" s="8">
        <v>1.7228E-6</v>
      </c>
      <c r="X21" s="8">
        <v>0</v>
      </c>
      <c r="Y21" s="8">
        <v>0</v>
      </c>
    </row>
    <row r="22" spans="1:25" x14ac:dyDescent="0.25">
      <c r="A22" t="s">
        <v>60</v>
      </c>
      <c r="B22" s="8">
        <v>-4.9437000000000001E-8</v>
      </c>
      <c r="C22" s="8">
        <v>8.7871999999999994E-8</v>
      </c>
      <c r="D22" s="8">
        <v>4.6506E-8</v>
      </c>
      <c r="E22" s="8">
        <v>1.9939000000000001E-8</v>
      </c>
      <c r="F22" s="8">
        <v>6.9560999999999997E-8</v>
      </c>
      <c r="G22" s="8">
        <v>1.8083000000000001E-8</v>
      </c>
      <c r="H22" s="8">
        <v>2.9054E-8</v>
      </c>
      <c r="I22" s="8">
        <v>-2.9148999999999998E-8</v>
      </c>
      <c r="J22" s="8">
        <v>-3.7357000000000002E-8</v>
      </c>
      <c r="K22" s="8">
        <v>1.0023E-7</v>
      </c>
      <c r="L22" s="8">
        <v>5.6202000000000003E-8</v>
      </c>
      <c r="M22" s="8">
        <v>2.5412E-8</v>
      </c>
      <c r="N22" s="8">
        <v>-6.4494999999999996E-8</v>
      </c>
      <c r="O22" s="8">
        <v>5.8027000000000001E-8</v>
      </c>
      <c r="P22" s="8">
        <v>7.7937000000000005E-8</v>
      </c>
      <c r="Q22" s="8">
        <v>9.5566999999999998E-8</v>
      </c>
      <c r="R22" s="8">
        <v>-5.2467999999999997E-9</v>
      </c>
      <c r="S22" s="8">
        <v>3.6775999999999998E-8</v>
      </c>
      <c r="T22" s="8">
        <v>-1.8774E-8</v>
      </c>
      <c r="U22" s="8">
        <v>1.2628E-9</v>
      </c>
      <c r="V22" s="8">
        <v>-2.7284000000000001E-8</v>
      </c>
      <c r="W22" s="8">
        <v>-1.9279E-8</v>
      </c>
      <c r="X22" s="8">
        <v>0</v>
      </c>
      <c r="Y22" s="8">
        <v>0</v>
      </c>
    </row>
    <row r="23" spans="1:25" x14ac:dyDescent="0.25">
      <c r="A23" t="s">
        <v>61</v>
      </c>
      <c r="B23" s="8">
        <v>1.9792E-10</v>
      </c>
      <c r="C23" s="8">
        <v>-3.4999999999999998E-10</v>
      </c>
      <c r="D23" s="8">
        <v>-1.6388999999999999E-10</v>
      </c>
      <c r="E23" s="8">
        <v>-1.0139E-10</v>
      </c>
      <c r="F23" s="8">
        <v>-2.8194000000000001E-10</v>
      </c>
      <c r="G23" s="8">
        <v>-7.5E-11</v>
      </c>
      <c r="H23" s="8">
        <v>-1.2917E-10</v>
      </c>
      <c r="I23" s="8">
        <v>7.2917000000000005E-11</v>
      </c>
      <c r="J23" s="8">
        <v>1.0764E-10</v>
      </c>
      <c r="K23" s="8">
        <v>-3.8471999999999999E-10</v>
      </c>
      <c r="L23" s="8">
        <v>-2.1528000000000001E-10</v>
      </c>
      <c r="M23" s="8">
        <v>-1.0903E-10</v>
      </c>
      <c r="N23" s="8">
        <v>2.2291999999999999E-10</v>
      </c>
      <c r="O23" s="8">
        <v>-2.3680999999999998E-10</v>
      </c>
      <c r="P23" s="8">
        <v>-2.8681000000000002E-10</v>
      </c>
      <c r="Q23" s="8">
        <v>-3.6249999999999999E-10</v>
      </c>
      <c r="R23" s="8">
        <v>1.25E-11</v>
      </c>
      <c r="S23" s="8">
        <v>-1.5277999999999999E-10</v>
      </c>
      <c r="T23" s="8">
        <v>4.9306E-11</v>
      </c>
      <c r="U23" s="8">
        <v>-1.3888999999999999E-11</v>
      </c>
      <c r="V23" s="8">
        <v>1.2130000000000001E-10</v>
      </c>
      <c r="W23" s="8">
        <v>1.0417E-10</v>
      </c>
      <c r="X23" s="8">
        <v>0</v>
      </c>
      <c r="Y23" s="8">
        <v>0</v>
      </c>
    </row>
    <row r="24" spans="1:25" x14ac:dyDescent="0.25">
      <c r="A24" t="s">
        <v>45</v>
      </c>
      <c r="B24" s="4">
        <v>0.99992000000000003</v>
      </c>
      <c r="C24" s="4">
        <v>0.99985000000000002</v>
      </c>
      <c r="D24" s="4">
        <v>0.99988999999999995</v>
      </c>
      <c r="E24" s="4">
        <v>0.99990999999999997</v>
      </c>
      <c r="F24" s="4">
        <v>0.99990000000000001</v>
      </c>
      <c r="G24" s="4">
        <v>0.99997999999999998</v>
      </c>
      <c r="H24" s="4">
        <v>0.99994000000000005</v>
      </c>
      <c r="I24" s="4">
        <v>0.99997999999999998</v>
      </c>
      <c r="J24" s="4">
        <v>0.99990000000000001</v>
      </c>
      <c r="K24" s="4">
        <v>0.99995999999999996</v>
      </c>
      <c r="L24" s="4">
        <v>0.99997999999999998</v>
      </c>
      <c r="M24" s="4">
        <v>0.99978999999999996</v>
      </c>
      <c r="N24" s="4">
        <v>0.99985000000000002</v>
      </c>
      <c r="O24" s="4">
        <v>0.99997000000000003</v>
      </c>
      <c r="P24" s="4">
        <v>0.99990000000000001</v>
      </c>
      <c r="Q24" s="4">
        <v>0.99973999999999996</v>
      </c>
      <c r="R24" s="4">
        <v>0.99994000000000005</v>
      </c>
      <c r="S24" s="4">
        <v>0.99966999999999995</v>
      </c>
      <c r="T24" s="4">
        <v>0.99968999999999997</v>
      </c>
      <c r="U24" s="4">
        <v>0.99992000000000003</v>
      </c>
      <c r="V24" s="4">
        <v>0.99995999999999996</v>
      </c>
      <c r="W24" s="4">
        <v>0.99999000000000005</v>
      </c>
      <c r="X24" s="4">
        <v>0.99948000000000004</v>
      </c>
      <c r="Y24" s="4">
        <v>1</v>
      </c>
    </row>
    <row r="25" spans="1:25" x14ac:dyDescent="0.25">
      <c r="B25" s="4"/>
      <c r="C25" s="4"/>
      <c r="D25" s="4"/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</row>
    <row r="26" spans="1:25" x14ac:dyDescent="0.25">
      <c r="B26" s="3"/>
      <c r="C26" s="2"/>
    </row>
    <row r="27" spans="1:25" x14ac:dyDescent="0.25">
      <c r="B27" s="3"/>
      <c r="C27" s="2"/>
    </row>
    <row r="28" spans="1:25" x14ac:dyDescent="0.25">
      <c r="B28" s="3"/>
      <c r="C28" s="2"/>
    </row>
    <row r="29" spans="1:25" x14ac:dyDescent="0.25">
      <c r="B29" s="3"/>
    </row>
    <row r="30" spans="1:25" x14ac:dyDescent="0.25">
      <c r="B30" s="3"/>
      <c r="C30" s="3"/>
    </row>
    <row r="31" spans="1:25" x14ac:dyDescent="0.25">
      <c r="B31" s="3"/>
      <c r="C31" s="2"/>
    </row>
    <row r="32" spans="1:25" x14ac:dyDescent="0.25">
      <c r="B32" s="3"/>
      <c r="C32" s="2"/>
    </row>
    <row r="33" spans="2:3" x14ac:dyDescent="0.25">
      <c r="B33" s="3"/>
      <c r="C33" s="2"/>
    </row>
    <row r="34" spans="2:3" x14ac:dyDescent="0.25">
      <c r="B34" s="3"/>
      <c r="C34" s="2"/>
    </row>
    <row r="35" spans="2:3" x14ac:dyDescent="0.25">
      <c r="B35" s="3"/>
      <c r="C35" s="2"/>
    </row>
    <row r="36" spans="2:3" x14ac:dyDescent="0.25">
      <c r="B36" s="3"/>
      <c r="C36" s="2"/>
    </row>
    <row r="37" spans="2:3" x14ac:dyDescent="0.25">
      <c r="B37" s="3"/>
      <c r="C37" s="2"/>
    </row>
    <row r="38" spans="2:3" x14ac:dyDescent="0.25">
      <c r="B38" s="3"/>
      <c r="C38" s="2"/>
    </row>
    <row r="39" spans="2:3" x14ac:dyDescent="0.25">
      <c r="B39" s="3"/>
      <c r="C39" s="2"/>
    </row>
    <row r="40" spans="2:3" x14ac:dyDescent="0.25">
      <c r="B40" s="3"/>
      <c r="C40" s="2"/>
    </row>
    <row r="41" spans="2:3" x14ac:dyDescent="0.25">
      <c r="B41" s="3"/>
      <c r="C41" s="2"/>
    </row>
    <row r="42" spans="2:3" x14ac:dyDescent="0.25">
      <c r="B42" s="3"/>
      <c r="C42" s="2"/>
    </row>
  </sheetData>
  <sheetProtection algorithmName="SHA-512" hashValue="Z8NPJflb4/3usubm5zTibO0U41HONDMxmq3Mwl1KvbY2/vze5ZDADzH1c42JygX4CmQsNzVcYX+G+Eg4W82l1A==" saltValue="Bwjojw4YZvjBdfwN592IVQ==" spinCount="100000" sheet="1" objects="1" scenarios="1"/>
  <mergeCells count="1">
    <mergeCell ref="A16:M16"/>
  </mergeCells>
  <phoneticPr fontId="1" type="noConversion"/>
  <pageMargins left="0.7" right="0.7" top="0.75" bottom="0.75" header="0.3" footer="0.3"/>
  <pageSetup paperSize="9" orientation="portrait" horizontalDpi="4294967293" verticalDpi="4294967293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3</vt:i4>
      </vt:variant>
    </vt:vector>
  </HeadingPairs>
  <TitlesOfParts>
    <vt:vector size="3" baseType="lpstr">
      <vt:lpstr>Calcul</vt:lpstr>
      <vt:lpstr>Données</vt:lpstr>
      <vt:lpstr>Courbes humidité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Daniel DRECQ</dc:creator>
  <cp:lastModifiedBy>Daniel DRECQ</cp:lastModifiedBy>
  <dcterms:created xsi:type="dcterms:W3CDTF">2019-11-15T18:22:13Z</dcterms:created>
  <dcterms:modified xsi:type="dcterms:W3CDTF">2021-07-04T04:42:58Z</dcterms:modified>
</cp:coreProperties>
</file>