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6" yWindow="0" windowWidth="23256" windowHeight="13176" tabRatio="500" activeTab="0"/>
  </bookViews>
  <sheets>
    <sheet name="Feuil1" sheetId="1" r:id="rId1"/>
  </sheets>
  <definedNames>
    <definedName name="_xlnm.Print_Area" localSheetId="0">'Feuil1'!$A$1:$R$18</definedName>
  </definedNames>
  <calcPr fullCalcOnLoad="1"/>
</workbook>
</file>

<file path=xl/comments1.xml><?xml version="1.0" encoding="utf-8"?>
<comments xmlns="http://schemas.openxmlformats.org/spreadsheetml/2006/main">
  <authors>
    <author>Jacques Guizol</author>
  </authors>
  <commentList>
    <comment ref="G7" authorId="0">
      <text>
        <r>
          <rPr>
            <b/>
            <sz val="9"/>
            <rFont val="Verdana"/>
            <family val="0"/>
          </rPr>
          <t>Angle avant côté mur</t>
        </r>
      </text>
    </comment>
    <comment ref="G15" authorId="0">
      <text>
        <r>
          <rPr>
            <b/>
            <sz val="9"/>
            <rFont val="Verdana"/>
            <family val="0"/>
          </rPr>
          <t>Angle arrière côté jour</t>
        </r>
      </text>
    </comment>
    <comment ref="N5" authorId="0">
      <text>
        <r>
          <rPr>
            <b/>
            <sz val="9"/>
            <rFont val="Verdana"/>
            <family val="0"/>
          </rPr>
          <t>Longueur extrémité marches</t>
        </r>
      </text>
    </comment>
    <comment ref="P5" authorId="0">
      <text>
        <r>
          <rPr>
            <b/>
            <sz val="9"/>
            <rFont val="Verdana"/>
            <family val="0"/>
          </rPr>
          <t>Longueur extrémité marches</t>
        </r>
      </text>
    </comment>
    <comment ref="O5" authorId="0">
      <text>
        <r>
          <rPr>
            <sz val="9"/>
            <rFont val="Verdana"/>
            <family val="0"/>
          </rPr>
          <t>Longueur entaille limon à élargir en biseau arrière</t>
        </r>
      </text>
    </comment>
    <comment ref="O15" authorId="0">
      <text>
        <r>
          <rPr>
            <sz val="9"/>
            <rFont val="Verdana"/>
            <family val="0"/>
          </rPr>
          <t>Longueur entaille limon + encastrement limon haut</t>
        </r>
      </text>
    </comment>
    <comment ref="Q15" authorId="0">
      <text>
        <r>
          <rPr>
            <sz val="9"/>
            <rFont val="Verdana"/>
            <family val="0"/>
          </rPr>
          <t>Longueur entaille limon à élargir en biseau arrière</t>
        </r>
      </text>
    </comment>
    <comment ref="Q5" authorId="0">
      <text>
        <r>
          <rPr>
            <sz val="9"/>
            <rFont val="Verdana"/>
            <family val="0"/>
          </rPr>
          <t>Longueur entaille limon à élargir en biseau avant</t>
        </r>
      </text>
    </comment>
  </commentList>
</comments>
</file>

<file path=xl/sharedStrings.xml><?xml version="1.0" encoding="utf-8"?>
<sst xmlns="http://schemas.openxmlformats.org/spreadsheetml/2006/main" count="27" uniqueCount="23">
  <si>
    <t>Longueur</t>
  </si>
  <si>
    <t>Angle Mur</t>
  </si>
  <si>
    <t>Angle Jour</t>
  </si>
  <si>
    <t>15 à 11</t>
  </si>
  <si>
    <t>Numéro</t>
  </si>
  <si>
    <t>Mur</t>
  </si>
  <si>
    <t>Jour</t>
  </si>
  <si>
    <t>Angle/Axe</t>
  </si>
  <si>
    <t>Longueur</t>
  </si>
  <si>
    <t>Angle Mur</t>
  </si>
  <si>
    <t>Angle Jour</t>
  </si>
  <si>
    <t>Totaux</t>
  </si>
  <si>
    <t>ARRIÈRE</t>
  </si>
  <si>
    <t>AVANT</t>
  </si>
  <si>
    <t>Longueur encastrement</t>
  </si>
  <si>
    <t>Contrôle</t>
  </si>
  <si>
    <t>angle</t>
  </si>
  <si>
    <t>Mur</t>
  </si>
  <si>
    <t>Jour</t>
  </si>
  <si>
    <t>Marche</t>
  </si>
  <si>
    <t>Limon</t>
  </si>
  <si>
    <t>MESURES DES LONGUEURS ET ANGLES DE MARCHES D'ESCALIERS</t>
  </si>
  <si>
    <t>Largeur des
contre-marches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</si>
</sst>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\°"/>
    <numFmt numFmtId="173" formatCode="0.0&quot;mm&quot;"/>
    <numFmt numFmtId="174" formatCode="0.0"/>
    <numFmt numFmtId="175" formatCode="0.000&quot;rd&quot;"/>
    <numFmt numFmtId="176" formatCode="0.0&quot; mm&quot;"/>
    <numFmt numFmtId="177" formatCode="0.000"/>
    <numFmt numFmtId="178" formatCode="0.000&quot; rd&quot;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0"/>
      <color indexed="54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14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 applyProtection="1">
      <alignment horizontal="center" vertical="center"/>
      <protection hidden="1" locked="0"/>
    </xf>
    <xf numFmtId="178" fontId="7" fillId="0" borderId="12" xfId="0" applyNumberFormat="1" applyFont="1" applyBorder="1" applyAlignment="1" applyProtection="1">
      <alignment horizontal="center" vertical="center"/>
      <protection hidden="1" locked="0"/>
    </xf>
    <xf numFmtId="178" fontId="0" fillId="0" borderId="12" xfId="0" applyNumberFormat="1" applyFont="1" applyBorder="1" applyAlignment="1" applyProtection="1">
      <alignment horizontal="center" vertical="center"/>
      <protection hidden="1" locked="0"/>
    </xf>
    <xf numFmtId="178" fontId="0" fillId="0" borderId="0" xfId="0" applyNumberFormat="1" applyAlignment="1">
      <alignment/>
    </xf>
    <xf numFmtId="176" fontId="0" fillId="33" borderId="14" xfId="0" applyNumberFormat="1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8" fontId="0" fillId="33" borderId="14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16" xfId="0" applyNumberFormat="1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horizontal="center" vertical="center"/>
    </xf>
    <xf numFmtId="176" fontId="0" fillId="34" borderId="16" xfId="0" applyNumberFormat="1" applyFill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8" fontId="0" fillId="0" borderId="24" xfId="0" applyNumberFormat="1" applyFont="1" applyBorder="1" applyAlignment="1" applyProtection="1">
      <alignment horizontal="center" vertical="center"/>
      <protection hidden="1" locked="0"/>
    </xf>
    <xf numFmtId="172" fontId="0" fillId="0" borderId="29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34" borderId="29" xfId="0" applyNumberFormat="1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34" borderId="27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8" fontId="11" fillId="0" borderId="31" xfId="0" applyNumberFormat="1" applyFont="1" applyBorder="1" applyAlignment="1">
      <alignment horizontal="center" vertical="center"/>
    </xf>
    <xf numFmtId="178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76" fontId="8" fillId="0" borderId="3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2" fontId="1" fillId="0" borderId="3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8" fontId="1" fillId="0" borderId="34" xfId="0" applyNumberFormat="1" applyFont="1" applyBorder="1" applyAlignment="1" applyProtection="1">
      <alignment horizontal="center" vertical="center"/>
      <protection hidden="1" locked="0"/>
    </xf>
    <xf numFmtId="178" fontId="1" fillId="0" borderId="14" xfId="0" applyNumberFormat="1" applyFont="1" applyBorder="1" applyAlignment="1" applyProtection="1">
      <alignment horizontal="center" vertical="center"/>
      <protection hidden="1" locked="0"/>
    </xf>
    <xf numFmtId="178" fontId="0" fillId="0" borderId="35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="85" zoomScaleNormal="85" zoomScalePageLayoutView="0" workbookViewId="0" topLeftCell="A1">
      <selection activeCell="H7" sqref="H7"/>
    </sheetView>
  </sheetViews>
  <sheetFormatPr defaultColWidth="11.00390625" defaultRowHeight="12.75"/>
  <cols>
    <col min="1" max="1" width="7.625" style="3" customWidth="1"/>
    <col min="2" max="3" width="9.00390625" style="4" customWidth="1"/>
    <col min="4" max="5" width="10.00390625" style="4" customWidth="1"/>
    <col min="6" max="6" width="9.625" style="4" customWidth="1"/>
    <col min="7" max="7" width="10.00390625" style="24" customWidth="1"/>
    <col min="8" max="8" width="10.50390625" style="4" customWidth="1"/>
    <col min="9" max="9" width="9.50390625" style="2" customWidth="1"/>
    <col min="10" max="10" width="10.00390625" style="2" customWidth="1"/>
    <col min="11" max="11" width="10.50390625" style="4" customWidth="1"/>
    <col min="12" max="12" width="9.50390625" style="2" customWidth="1"/>
    <col min="13" max="13" width="10.00390625" style="2" customWidth="1"/>
    <col min="14" max="17" width="9.00390625" style="4" customWidth="1"/>
    <col min="18" max="18" width="25.875" style="4" customWidth="1"/>
    <col min="19" max="19" width="2.50390625" style="4" customWidth="1"/>
    <col min="20" max="20" width="8.875" style="4" customWidth="1"/>
    <col min="21" max="22" width="13.125" style="0" customWidth="1"/>
    <col min="23" max="24" width="0.5" style="0" customWidth="1"/>
    <col min="25" max="25" width="8.50390625" style="0" customWidth="1"/>
    <col min="26" max="27" width="12.50390625" style="0" customWidth="1"/>
    <col min="28" max="29" width="0.5" style="0" customWidth="1"/>
  </cols>
  <sheetData>
    <row r="1" spans="1:20" s="1" customFormat="1" ht="36" customHeight="1" thickBot="1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42"/>
      <c r="T1" s="42"/>
    </row>
    <row r="2" spans="1:27" s="9" customFormat="1" ht="19.5" customHeight="1" thickTop="1">
      <c r="A2" s="90" t="s">
        <v>4</v>
      </c>
      <c r="B2" s="93" t="s">
        <v>5</v>
      </c>
      <c r="C2" s="93" t="s">
        <v>6</v>
      </c>
      <c r="D2" s="88" t="s">
        <v>11</v>
      </c>
      <c r="E2" s="89"/>
      <c r="F2" s="39" t="s">
        <v>15</v>
      </c>
      <c r="G2" s="95" t="s">
        <v>7</v>
      </c>
      <c r="H2" s="88" t="s">
        <v>12</v>
      </c>
      <c r="I2" s="89"/>
      <c r="J2" s="89"/>
      <c r="K2" s="88" t="s">
        <v>13</v>
      </c>
      <c r="L2" s="89"/>
      <c r="M2" s="89"/>
      <c r="N2" s="88" t="s">
        <v>14</v>
      </c>
      <c r="O2" s="89"/>
      <c r="P2" s="89"/>
      <c r="Q2" s="89"/>
      <c r="R2" s="75" t="s">
        <v>22</v>
      </c>
      <c r="S2" s="53"/>
      <c r="T2"/>
      <c r="U2"/>
      <c r="V2"/>
      <c r="W2"/>
      <c r="X2"/>
      <c r="Y2"/>
      <c r="Z2"/>
      <c r="AA2"/>
    </row>
    <row r="3" spans="1:27" s="9" customFormat="1" ht="19.5" customHeight="1">
      <c r="A3" s="91"/>
      <c r="B3" s="94"/>
      <c r="C3" s="94"/>
      <c r="D3" s="46"/>
      <c r="E3" s="43"/>
      <c r="F3" s="43"/>
      <c r="G3" s="96"/>
      <c r="H3" s="82" t="s">
        <v>8</v>
      </c>
      <c r="I3" s="78" t="s">
        <v>9</v>
      </c>
      <c r="J3" s="80" t="s">
        <v>10</v>
      </c>
      <c r="K3" s="82" t="s">
        <v>0</v>
      </c>
      <c r="L3" s="78" t="s">
        <v>1</v>
      </c>
      <c r="M3" s="80" t="s">
        <v>2</v>
      </c>
      <c r="N3" s="84" t="s">
        <v>17</v>
      </c>
      <c r="O3" s="85"/>
      <c r="P3" s="86" t="s">
        <v>18</v>
      </c>
      <c r="Q3" s="87"/>
      <c r="R3" s="76"/>
      <c r="S3" s="54"/>
      <c r="T3"/>
      <c r="U3"/>
      <c r="V3"/>
      <c r="W3"/>
      <c r="X3"/>
      <c r="Y3"/>
      <c r="Z3"/>
      <c r="AA3"/>
    </row>
    <row r="4" spans="1:27" s="6" customFormat="1" ht="19.5" customHeight="1" thickBot="1">
      <c r="A4" s="92"/>
      <c r="B4" s="92"/>
      <c r="C4" s="92"/>
      <c r="D4" s="7" t="s">
        <v>5</v>
      </c>
      <c r="E4" s="8" t="s">
        <v>6</v>
      </c>
      <c r="F4" s="40" t="s">
        <v>16</v>
      </c>
      <c r="G4" s="97"/>
      <c r="H4" s="83"/>
      <c r="I4" s="79"/>
      <c r="J4" s="81"/>
      <c r="K4" s="83"/>
      <c r="L4" s="79"/>
      <c r="M4" s="81"/>
      <c r="N4" s="47" t="s">
        <v>19</v>
      </c>
      <c r="O4" s="48" t="s">
        <v>20</v>
      </c>
      <c r="P4" s="49" t="s">
        <v>19</v>
      </c>
      <c r="Q4" s="51" t="s">
        <v>20</v>
      </c>
      <c r="R4" s="77"/>
      <c r="S4" s="54"/>
      <c r="T4"/>
      <c r="U4"/>
      <c r="V4"/>
      <c r="W4"/>
      <c r="X4"/>
      <c r="Y4"/>
      <c r="Z4"/>
      <c r="AA4"/>
    </row>
    <row r="5" spans="1:28" s="13" customFormat="1" ht="19.5" customHeight="1" thickTop="1">
      <c r="A5" s="55">
        <v>16</v>
      </c>
      <c r="B5" s="10">
        <v>60</v>
      </c>
      <c r="C5" s="10">
        <v>60</v>
      </c>
      <c r="D5" s="10">
        <v>60</v>
      </c>
      <c r="E5" s="11">
        <v>60</v>
      </c>
      <c r="F5" s="41">
        <f>G5*180/PI()</f>
        <v>0</v>
      </c>
      <c r="G5" s="21">
        <v>0</v>
      </c>
      <c r="H5" s="10">
        <f>K5</f>
        <v>786</v>
      </c>
      <c r="I5" s="12">
        <v>90</v>
      </c>
      <c r="J5" s="12">
        <v>90</v>
      </c>
      <c r="K5" s="10">
        <f>750+18+18</f>
        <v>786</v>
      </c>
      <c r="L5" s="12">
        <v>90</v>
      </c>
      <c r="M5" s="12">
        <v>90</v>
      </c>
      <c r="N5" s="10">
        <v>95</v>
      </c>
      <c r="O5" s="36">
        <v>95</v>
      </c>
      <c r="P5" s="32">
        <v>95</v>
      </c>
      <c r="Q5" s="52">
        <v>95</v>
      </c>
      <c r="R5" s="56">
        <f>K5</f>
        <v>786</v>
      </c>
      <c r="S5" s="44"/>
      <c r="T5"/>
      <c r="U5"/>
      <c r="V5"/>
      <c r="W5"/>
      <c r="X5"/>
      <c r="Y5"/>
      <c r="Z5"/>
      <c r="AA5"/>
      <c r="AB5" s="13">
        <v>0</v>
      </c>
    </row>
    <row r="6" spans="1:29" s="13" customFormat="1" ht="19.5" customHeight="1">
      <c r="A6" s="55" t="s">
        <v>3</v>
      </c>
      <c r="B6" s="10">
        <v>260</v>
      </c>
      <c r="C6" s="10">
        <v>260</v>
      </c>
      <c r="D6" s="10">
        <f>B5+5*B6</f>
        <v>1360</v>
      </c>
      <c r="E6" s="11">
        <f>E5+5*C6</f>
        <v>1360</v>
      </c>
      <c r="F6" s="41">
        <f aca="true" t="shared" si="0" ref="F6:F17">G6*180/PI()</f>
        <v>0</v>
      </c>
      <c r="G6" s="21">
        <v>0</v>
      </c>
      <c r="H6" s="10">
        <f>K5</f>
        <v>786</v>
      </c>
      <c r="I6" s="12">
        <v>90</v>
      </c>
      <c r="J6" s="12">
        <v>90</v>
      </c>
      <c r="K6" s="10">
        <f>K5</f>
        <v>786</v>
      </c>
      <c r="L6" s="12">
        <v>90</v>
      </c>
      <c r="M6" s="12">
        <v>90</v>
      </c>
      <c r="N6" s="17">
        <f>B6+35</f>
        <v>295</v>
      </c>
      <c r="O6" s="37">
        <f>B6+35</f>
        <v>295</v>
      </c>
      <c r="P6" s="33">
        <f>C6+35</f>
        <v>295</v>
      </c>
      <c r="Q6" s="52">
        <f>C6+35</f>
        <v>295</v>
      </c>
      <c r="R6" s="56">
        <f aca="true" t="shared" si="1" ref="R6:R12">K6</f>
        <v>786</v>
      </c>
      <c r="S6" s="44"/>
      <c r="T6"/>
      <c r="U6"/>
      <c r="V6"/>
      <c r="W6"/>
      <c r="X6"/>
      <c r="Y6"/>
      <c r="Z6"/>
      <c r="AA6"/>
      <c r="AB6" s="45">
        <f>B16+AB5</f>
        <v>445</v>
      </c>
      <c r="AC6" s="45">
        <f>C16+AB5</f>
        <v>135</v>
      </c>
    </row>
    <row r="7" spans="1:29" s="13" customFormat="1" ht="19.5" customHeight="1">
      <c r="A7" s="55">
        <v>10</v>
      </c>
      <c r="B7" s="10">
        <v>265</v>
      </c>
      <c r="C7" s="10">
        <v>255</v>
      </c>
      <c r="D7" s="10">
        <f>D6+B7</f>
        <v>1625</v>
      </c>
      <c r="E7" s="11">
        <f>E6+C7</f>
        <v>1615</v>
      </c>
      <c r="F7" s="41">
        <f t="shared" si="0"/>
        <v>0.7638984609299951</v>
      </c>
      <c r="G7" s="21">
        <f>ATAN((D7-E7)/750)</f>
        <v>0.013332543294145679</v>
      </c>
      <c r="H7" s="10">
        <f>K6</f>
        <v>786</v>
      </c>
      <c r="I7" s="12">
        <f>M6</f>
        <v>90</v>
      </c>
      <c r="J7" s="12">
        <f>L6</f>
        <v>90</v>
      </c>
      <c r="K7" s="10">
        <f aca="true" t="shared" si="2" ref="K7:K13">K$5/COS(G7)</f>
        <v>786.0698635617574</v>
      </c>
      <c r="L7" s="12">
        <f>90-(G7*180/PI())</f>
        <v>89.23610153907</v>
      </c>
      <c r="M7" s="12">
        <f>180-L7</f>
        <v>90.76389846093</v>
      </c>
      <c r="N7" s="10">
        <f aca="true" t="shared" si="3" ref="N7:N12">B7+35/COS(G7)+18*(TAN(G7)-TAN(G6))</f>
        <v>300.2431109728518</v>
      </c>
      <c r="O7" s="38">
        <f aca="true" t="shared" si="4" ref="O7:O12">B7+35/COS(G7)</f>
        <v>300.0031109728518</v>
      </c>
      <c r="P7" s="33">
        <f aca="true" t="shared" si="5" ref="P7:P12">C7+35/COS(G7)+18*(TAN(G6)-TAN(G7))</f>
        <v>289.7631109728518</v>
      </c>
      <c r="Q7" s="52">
        <f aca="true" t="shared" si="6" ref="Q7:Q12">C7+35/COS(G7)</f>
        <v>290.0031109728518</v>
      </c>
      <c r="R7" s="56">
        <f t="shared" si="1"/>
        <v>786.0698635617574</v>
      </c>
      <c r="S7" s="44"/>
      <c r="T7"/>
      <c r="U7"/>
      <c r="V7"/>
      <c r="W7"/>
      <c r="X7"/>
      <c r="Y7"/>
      <c r="Z7"/>
      <c r="AA7"/>
      <c r="AB7" s="45">
        <f>B17+AB6</f>
        <v>785</v>
      </c>
      <c r="AC7" s="45">
        <f>C17+AB6</f>
        <v>620</v>
      </c>
    </row>
    <row r="8" spans="1:29" s="13" customFormat="1" ht="19.5" customHeight="1">
      <c r="A8" s="55">
        <f aca="true" t="shared" si="7" ref="A8:A13">A7-1</f>
        <v>9</v>
      </c>
      <c r="B8" s="10">
        <v>280</v>
      </c>
      <c r="C8" s="10">
        <v>240</v>
      </c>
      <c r="D8" s="10">
        <f aca="true" t="shared" si="8" ref="D8:D13">D7+B8</f>
        <v>1905</v>
      </c>
      <c r="E8" s="11">
        <f aca="true" t="shared" si="9" ref="E8:E13">E7+C8</f>
        <v>1855</v>
      </c>
      <c r="F8" s="41">
        <f t="shared" si="0"/>
        <v>3.8140748342903548</v>
      </c>
      <c r="G8" s="21">
        <f aca="true" t="shared" si="10" ref="G8:G13">ATAN((D8-E8)/750)</f>
        <v>0.06656816377582381</v>
      </c>
      <c r="H8" s="10">
        <f aca="true" t="shared" si="11" ref="H8:H13">K7</f>
        <v>786.0698635617574</v>
      </c>
      <c r="I8" s="12">
        <f aca="true" t="shared" si="12" ref="I8:I13">M7</f>
        <v>90.76389846093</v>
      </c>
      <c r="J8" s="12">
        <f aca="true" t="shared" si="13" ref="J8:J13">L7</f>
        <v>89.23610153907</v>
      </c>
      <c r="K8" s="10">
        <f t="shared" si="2"/>
        <v>787.7447302267404</v>
      </c>
      <c r="L8" s="12">
        <f aca="true" t="shared" si="14" ref="L8:L13">90-(G8*180/PI())</f>
        <v>86.18592516570965</v>
      </c>
      <c r="M8" s="12">
        <f aca="true" t="shared" si="15" ref="M8:M13">180-L8</f>
        <v>93.81407483429035</v>
      </c>
      <c r="N8" s="10">
        <f t="shared" si="3"/>
        <v>316.03769154953676</v>
      </c>
      <c r="O8" s="38">
        <f t="shared" si="4"/>
        <v>315.0776915495368</v>
      </c>
      <c r="P8" s="33">
        <f t="shared" si="5"/>
        <v>274.1176915495368</v>
      </c>
      <c r="Q8" s="52">
        <f t="shared" si="6"/>
        <v>275.0776915495368</v>
      </c>
      <c r="R8" s="56">
        <f t="shared" si="1"/>
        <v>787.7447302267404</v>
      </c>
      <c r="S8" s="44"/>
      <c r="T8"/>
      <c r="U8"/>
      <c r="V8"/>
      <c r="W8"/>
      <c r="X8"/>
      <c r="Y8"/>
      <c r="Z8"/>
      <c r="AA8"/>
      <c r="AB8" s="45">
        <f>B18+AB7</f>
        <v>1075</v>
      </c>
      <c r="AC8" s="45">
        <f>C18+AB7</f>
        <v>1015</v>
      </c>
    </row>
    <row r="9" spans="1:27" s="13" customFormat="1" ht="19.5" customHeight="1">
      <c r="A9" s="55">
        <f t="shared" si="7"/>
        <v>8</v>
      </c>
      <c r="B9" s="10">
        <v>300</v>
      </c>
      <c r="C9" s="10">
        <v>220</v>
      </c>
      <c r="D9" s="10">
        <f t="shared" si="8"/>
        <v>2205</v>
      </c>
      <c r="E9" s="11">
        <f t="shared" si="9"/>
        <v>2075</v>
      </c>
      <c r="F9" s="41">
        <f t="shared" si="0"/>
        <v>9.833563964207116</v>
      </c>
      <c r="G9" s="21">
        <f t="shared" si="10"/>
        <v>0.17162806838088</v>
      </c>
      <c r="H9" s="10">
        <f t="shared" si="11"/>
        <v>787.7447302267404</v>
      </c>
      <c r="I9" s="12">
        <f t="shared" si="12"/>
        <v>93.81407483429035</v>
      </c>
      <c r="J9" s="12">
        <f t="shared" si="13"/>
        <v>86.18592516570965</v>
      </c>
      <c r="K9" s="10">
        <f t="shared" si="2"/>
        <v>797.7200872486538</v>
      </c>
      <c r="L9" s="12">
        <f t="shared" si="14"/>
        <v>80.16643603579288</v>
      </c>
      <c r="M9" s="12">
        <f t="shared" si="15"/>
        <v>99.83356396420712</v>
      </c>
      <c r="N9" s="10">
        <f t="shared" si="3"/>
        <v>337.44188683677214</v>
      </c>
      <c r="O9" s="38">
        <f t="shared" si="4"/>
        <v>335.5218868367721</v>
      </c>
      <c r="P9" s="33">
        <f t="shared" si="5"/>
        <v>253.60188683677214</v>
      </c>
      <c r="Q9" s="52">
        <f t="shared" si="6"/>
        <v>255.52188683677213</v>
      </c>
      <c r="R9" s="56">
        <f t="shared" si="1"/>
        <v>797.7200872486538</v>
      </c>
      <c r="S9" s="44"/>
      <c r="T9"/>
      <c r="U9"/>
      <c r="V9"/>
      <c r="W9"/>
      <c r="X9"/>
      <c r="Y9"/>
      <c r="Z9"/>
      <c r="AA9"/>
    </row>
    <row r="10" spans="1:27" s="13" customFormat="1" ht="19.5" customHeight="1">
      <c r="A10" s="55">
        <f t="shared" si="7"/>
        <v>7</v>
      </c>
      <c r="B10" s="10">
        <v>315</v>
      </c>
      <c r="C10" s="10">
        <v>200</v>
      </c>
      <c r="D10" s="10">
        <f t="shared" si="8"/>
        <v>2520</v>
      </c>
      <c r="E10" s="11">
        <f t="shared" si="9"/>
        <v>2275</v>
      </c>
      <c r="F10" s="41">
        <f t="shared" si="0"/>
        <v>18.090489368692182</v>
      </c>
      <c r="G10" s="21">
        <f t="shared" si="10"/>
        <v>0.315738602780709</v>
      </c>
      <c r="H10" s="10">
        <f t="shared" si="11"/>
        <v>797.7200872486538</v>
      </c>
      <c r="I10" s="12">
        <f t="shared" si="12"/>
        <v>99.83356396420712</v>
      </c>
      <c r="J10" s="12">
        <f t="shared" si="13"/>
        <v>80.16643603579288</v>
      </c>
      <c r="K10" s="10">
        <f t="shared" si="2"/>
        <v>826.8746565229824</v>
      </c>
      <c r="L10" s="12">
        <f t="shared" si="14"/>
        <v>71.90951063130782</v>
      </c>
      <c r="M10" s="12">
        <f t="shared" si="15"/>
        <v>108.09048936869218</v>
      </c>
      <c r="N10" s="10">
        <f t="shared" si="3"/>
        <v>354.5801182930081</v>
      </c>
      <c r="O10" s="38">
        <f t="shared" si="4"/>
        <v>351.82011829300814</v>
      </c>
      <c r="P10" s="33">
        <f t="shared" si="5"/>
        <v>234.06011829300814</v>
      </c>
      <c r="Q10" s="52">
        <f t="shared" si="6"/>
        <v>236.82011829300814</v>
      </c>
      <c r="R10" s="56">
        <f t="shared" si="1"/>
        <v>826.8746565229824</v>
      </c>
      <c r="S10" s="44"/>
      <c r="T10"/>
      <c r="U10"/>
      <c r="V10"/>
      <c r="W10"/>
      <c r="X10"/>
      <c r="Y10"/>
      <c r="Z10"/>
      <c r="AA10"/>
    </row>
    <row r="11" spans="1:27" s="13" customFormat="1" ht="19.5" customHeight="1">
      <c r="A11" s="55">
        <f t="shared" si="7"/>
        <v>6</v>
      </c>
      <c r="B11" s="10">
        <v>330</v>
      </c>
      <c r="C11" s="10">
        <v>200</v>
      </c>
      <c r="D11" s="10">
        <f t="shared" si="8"/>
        <v>2850</v>
      </c>
      <c r="E11" s="11">
        <f t="shared" si="9"/>
        <v>2475</v>
      </c>
      <c r="F11" s="41">
        <f t="shared" si="0"/>
        <v>26.56505117707799</v>
      </c>
      <c r="G11" s="21">
        <f t="shared" si="10"/>
        <v>0.4636476090008061</v>
      </c>
      <c r="H11" s="10">
        <f t="shared" si="11"/>
        <v>826.8746565229824</v>
      </c>
      <c r="I11" s="12">
        <f t="shared" si="12"/>
        <v>108.09048936869218</v>
      </c>
      <c r="J11" s="12">
        <f t="shared" si="13"/>
        <v>71.90951063130782</v>
      </c>
      <c r="K11" s="10">
        <f t="shared" si="2"/>
        <v>878.7747151574174</v>
      </c>
      <c r="L11" s="12">
        <f t="shared" si="14"/>
        <v>63.43494882292201</v>
      </c>
      <c r="M11" s="12">
        <f t="shared" si="15"/>
        <v>116.56505117707799</v>
      </c>
      <c r="N11" s="10">
        <f t="shared" si="3"/>
        <v>372.2511896062463</v>
      </c>
      <c r="O11" s="38">
        <f t="shared" si="4"/>
        <v>369.1311896062463</v>
      </c>
      <c r="P11" s="33">
        <f t="shared" si="5"/>
        <v>236.01118960624632</v>
      </c>
      <c r="Q11" s="52">
        <f t="shared" si="6"/>
        <v>239.13118960624632</v>
      </c>
      <c r="R11" s="56">
        <f t="shared" si="1"/>
        <v>878.7747151574174</v>
      </c>
      <c r="S11" s="44"/>
      <c r="T11"/>
      <c r="U11"/>
      <c r="V11"/>
      <c r="W11"/>
      <c r="X11"/>
      <c r="Y11"/>
      <c r="Z11"/>
      <c r="AA11"/>
    </row>
    <row r="12" spans="1:27" s="13" customFormat="1" ht="19.5" customHeight="1">
      <c r="A12" s="55">
        <f t="shared" si="7"/>
        <v>5</v>
      </c>
      <c r="B12" s="10">
        <v>380</v>
      </c>
      <c r="C12" s="10">
        <v>180</v>
      </c>
      <c r="D12" s="10">
        <f t="shared" si="8"/>
        <v>3230</v>
      </c>
      <c r="E12" s="11">
        <f t="shared" si="9"/>
        <v>2655</v>
      </c>
      <c r="F12" s="41">
        <f t="shared" si="0"/>
        <v>37.47617956136138</v>
      </c>
      <c r="G12" s="21">
        <f t="shared" si="10"/>
        <v>0.6540827244143603</v>
      </c>
      <c r="H12" s="10">
        <f t="shared" si="11"/>
        <v>878.7747151574174</v>
      </c>
      <c r="I12" s="12">
        <f t="shared" si="12"/>
        <v>116.56505117707799</v>
      </c>
      <c r="J12" s="12">
        <f t="shared" si="13"/>
        <v>63.43494882292201</v>
      </c>
      <c r="K12" s="10">
        <f t="shared" si="2"/>
        <v>990.4154481832359</v>
      </c>
      <c r="L12" s="12">
        <f t="shared" si="14"/>
        <v>52.52382043863862</v>
      </c>
      <c r="M12" s="12">
        <f t="shared" si="15"/>
        <v>127.47617956136138</v>
      </c>
      <c r="N12" s="10">
        <f t="shared" si="3"/>
        <v>428.9024690666835</v>
      </c>
      <c r="O12" s="38">
        <f t="shared" si="4"/>
        <v>424.1024690666835</v>
      </c>
      <c r="P12" s="33">
        <f t="shared" si="5"/>
        <v>219.30246906668353</v>
      </c>
      <c r="Q12" s="52">
        <f t="shared" si="6"/>
        <v>224.10246906668354</v>
      </c>
      <c r="R12" s="56">
        <f t="shared" si="1"/>
        <v>990.4154481832359</v>
      </c>
      <c r="S12" s="44"/>
      <c r="T12"/>
      <c r="U12"/>
      <c r="V12"/>
      <c r="W12"/>
      <c r="X12"/>
      <c r="Y12"/>
      <c r="Z12"/>
      <c r="AA12"/>
    </row>
    <row r="13" spans="1:27" s="13" customFormat="1" ht="19.5" customHeight="1">
      <c r="A13" s="55">
        <f t="shared" si="7"/>
        <v>4</v>
      </c>
      <c r="B13" s="10">
        <v>340</v>
      </c>
      <c r="C13" s="10">
        <v>90</v>
      </c>
      <c r="D13" s="10">
        <f t="shared" si="8"/>
        <v>3570</v>
      </c>
      <c r="E13" s="11">
        <f t="shared" si="9"/>
        <v>2745</v>
      </c>
      <c r="F13" s="41">
        <f t="shared" si="0"/>
        <v>47.72631099390627</v>
      </c>
      <c r="G13" s="21">
        <f t="shared" si="10"/>
        <v>0.8329812666744317</v>
      </c>
      <c r="H13" s="10">
        <f t="shared" si="11"/>
        <v>990.4154481832359</v>
      </c>
      <c r="I13" s="12">
        <f t="shared" si="12"/>
        <v>127.47617956136138</v>
      </c>
      <c r="J13" s="12">
        <f t="shared" si="13"/>
        <v>52.52382043863862</v>
      </c>
      <c r="K13" s="14">
        <f t="shared" si="2"/>
        <v>1168.4730035392347</v>
      </c>
      <c r="L13" s="15">
        <f t="shared" si="14"/>
        <v>42.27368900609373</v>
      </c>
      <c r="M13" s="15">
        <f t="shared" si="15"/>
        <v>137.72631099390628</v>
      </c>
      <c r="N13" s="17">
        <f>B13+18*(1-TAN(G12))</f>
        <v>344.2</v>
      </c>
      <c r="O13" s="38">
        <f>B13</f>
        <v>340</v>
      </c>
      <c r="P13" s="34">
        <f>C13+18*(TAN(G12)-1)</f>
        <v>85.8</v>
      </c>
      <c r="Q13" s="52">
        <f>C13</f>
        <v>90</v>
      </c>
      <c r="R13" s="25"/>
      <c r="S13" s="44"/>
      <c r="T13"/>
      <c r="U13"/>
      <c r="V13"/>
      <c r="W13"/>
      <c r="X13"/>
      <c r="Y13"/>
      <c r="Z13"/>
      <c r="AA13"/>
    </row>
    <row r="14" spans="1:27" s="13" customFormat="1" ht="19.5" customHeight="1">
      <c r="A14" s="57"/>
      <c r="B14" s="25"/>
      <c r="C14" s="25"/>
      <c r="D14" s="26"/>
      <c r="E14" s="27"/>
      <c r="F14" s="27"/>
      <c r="G14" s="28"/>
      <c r="H14" s="26"/>
      <c r="I14" s="29"/>
      <c r="J14" s="30"/>
      <c r="K14" s="26"/>
      <c r="L14" s="29"/>
      <c r="M14" s="30"/>
      <c r="N14" s="26"/>
      <c r="O14" s="35"/>
      <c r="P14" s="35"/>
      <c r="Q14" s="27"/>
      <c r="R14" s="25"/>
      <c r="S14" s="44"/>
      <c r="T14"/>
      <c r="U14"/>
      <c r="V14"/>
      <c r="W14"/>
      <c r="X14"/>
      <c r="Y14"/>
      <c r="Z14"/>
      <c r="AA14"/>
    </row>
    <row r="15" spans="1:32" s="13" customFormat="1" ht="19.5" customHeight="1">
      <c r="A15" s="55">
        <f>A13</f>
        <v>4</v>
      </c>
      <c r="B15" s="16">
        <v>275</v>
      </c>
      <c r="C15" s="16">
        <v>55</v>
      </c>
      <c r="D15" s="17">
        <f aca="true" t="shared" si="16" ref="D15:E17">D16+B15</f>
        <v>1350</v>
      </c>
      <c r="E15" s="11">
        <f t="shared" si="16"/>
        <v>595</v>
      </c>
      <c r="F15" s="41">
        <f t="shared" si="0"/>
        <v>42.290863999438145</v>
      </c>
      <c r="G15" s="22">
        <f>ATAN((D15-E15)/830)</f>
        <v>0.738114820303333</v>
      </c>
      <c r="H15" s="19">
        <f>K$18/COS(G15)</f>
        <v>1170.6841235052027</v>
      </c>
      <c r="I15" s="20">
        <f>90-(G15*180/PI())</f>
        <v>47.709136000561855</v>
      </c>
      <c r="J15" s="20">
        <f>180-I15</f>
        <v>132.29086399943816</v>
      </c>
      <c r="K15" s="17">
        <f>H16</f>
        <v>1030.3148160946678</v>
      </c>
      <c r="L15" s="18">
        <f>J16</f>
        <v>122.80495033810132</v>
      </c>
      <c r="M15" s="12">
        <f>I16</f>
        <v>57.195049661898686</v>
      </c>
      <c r="N15" s="10">
        <f>B15+35/COS(G16)+18*(1-TAN(G16))</f>
        <v>323.03848939529496</v>
      </c>
      <c r="O15" s="38">
        <f>B15+35/COS(G16)</f>
        <v>316.64089903384917</v>
      </c>
      <c r="P15" s="33">
        <f>C15+35/COS(G16)-18*(TAN(G15)-TAN(G16))</f>
        <v>91.86981469649977</v>
      </c>
      <c r="Q15" s="52">
        <f>C15+35/COS(G16)</f>
        <v>96.64089903384917</v>
      </c>
      <c r="R15" s="56">
        <f>K15</f>
        <v>1030.3148160946678</v>
      </c>
      <c r="S15" s="44"/>
      <c r="T15"/>
      <c r="U15"/>
      <c r="V15"/>
      <c r="W15"/>
      <c r="X15"/>
      <c r="Y15"/>
      <c r="Z15"/>
      <c r="AA15"/>
      <c r="AF15" s="50"/>
    </row>
    <row r="16" spans="1:27" s="13" customFormat="1" ht="19.5" customHeight="1">
      <c r="A16" s="55">
        <f>A15-1</f>
        <v>3</v>
      </c>
      <c r="B16" s="16">
        <v>445</v>
      </c>
      <c r="C16" s="16">
        <v>135</v>
      </c>
      <c r="D16" s="17">
        <f t="shared" si="16"/>
        <v>1075</v>
      </c>
      <c r="E16" s="11">
        <f t="shared" si="16"/>
        <v>540</v>
      </c>
      <c r="F16" s="41">
        <f t="shared" si="0"/>
        <v>32.804950338101314</v>
      </c>
      <c r="G16" s="23">
        <f>ATAN((D16-E16)/830)</f>
        <v>0.572554394353095</v>
      </c>
      <c r="H16" s="17">
        <f>K$18/COS(G16)</f>
        <v>1030.3148160946678</v>
      </c>
      <c r="I16" s="18">
        <f>90-(G16*180/PI())</f>
        <v>57.195049661898686</v>
      </c>
      <c r="J16" s="31">
        <f>180-I16</f>
        <v>122.80495033810132</v>
      </c>
      <c r="K16" s="17">
        <f>H17</f>
        <v>897.2557077285892</v>
      </c>
      <c r="L16" s="18">
        <f>J17</f>
        <v>105.16746587060227</v>
      </c>
      <c r="M16" s="12">
        <f>I17</f>
        <v>74.83253412939773</v>
      </c>
      <c r="N16" s="10">
        <f>B16+35/COS(G17)+18*(TAN(G16)-TAN(G17))</f>
        <v>487.98611301026114</v>
      </c>
      <c r="O16" s="38">
        <f>B16+35/COS(G17)</f>
        <v>481.2632214439961</v>
      </c>
      <c r="P16" s="33">
        <f>C16+35/COS(G17)-18*(TAN(G16)-TAN(G17))</f>
        <v>164.54032987773104</v>
      </c>
      <c r="Q16" s="52">
        <f>C16+35/COS(G17)</f>
        <v>171.2632214439961</v>
      </c>
      <c r="R16" s="56">
        <f>K16</f>
        <v>897.2557077285892</v>
      </c>
      <c r="S16" s="44"/>
      <c r="T16"/>
      <c r="U16"/>
      <c r="V16"/>
      <c r="W16"/>
      <c r="X16"/>
      <c r="Y16"/>
      <c r="Z16"/>
      <c r="AA16"/>
    </row>
    <row r="17" spans="1:27" s="13" customFormat="1" ht="19.5" customHeight="1">
      <c r="A17" s="55">
        <f>A16-1</f>
        <v>2</v>
      </c>
      <c r="B17" s="16">
        <v>340</v>
      </c>
      <c r="C17" s="16">
        <v>175</v>
      </c>
      <c r="D17" s="17">
        <f t="shared" si="16"/>
        <v>630</v>
      </c>
      <c r="E17" s="11">
        <f t="shared" si="16"/>
        <v>405</v>
      </c>
      <c r="F17" s="41">
        <f t="shared" si="0"/>
        <v>15.16746587060227</v>
      </c>
      <c r="G17" s="23">
        <f>ATAN((D17-E17)/830)</f>
        <v>0.2647222186258778</v>
      </c>
      <c r="H17" s="17">
        <f>K$18/COS(G17)</f>
        <v>897.2557077285892</v>
      </c>
      <c r="I17" s="18">
        <f>90-(G17*180/PI())</f>
        <v>74.83253412939773</v>
      </c>
      <c r="J17" s="31">
        <f>180-I17</f>
        <v>105.16746587060227</v>
      </c>
      <c r="K17" s="17">
        <f>H18</f>
        <v>868.2597892869123</v>
      </c>
      <c r="L17" s="18">
        <f>J18</f>
        <v>94.13467137373642</v>
      </c>
      <c r="M17" s="12">
        <f>I18</f>
        <v>85.86532862626358</v>
      </c>
      <c r="N17" s="10">
        <f>B17+35/COS(G18)+18*(TAN(G17)-TAN(G18))</f>
        <v>378.669644228811</v>
      </c>
      <c r="O17" s="38">
        <f>B17+35/COS(G18)</f>
        <v>375.091330975799</v>
      </c>
      <c r="P17" s="33">
        <f>C17+35/COS(G18)-18*(TAN(G17)-TAN(G18))</f>
        <v>206.51301772278694</v>
      </c>
      <c r="Q17" s="52">
        <f>C17+35/COS(G18)</f>
        <v>210.091330975799</v>
      </c>
      <c r="R17" s="56">
        <f>K17</f>
        <v>868.2597892869123</v>
      </c>
      <c r="S17" s="44"/>
      <c r="T17"/>
      <c r="U17"/>
      <c r="V17"/>
      <c r="W17"/>
      <c r="X17"/>
      <c r="Y17"/>
      <c r="Z17"/>
      <c r="AA17"/>
    </row>
    <row r="18" spans="1:28" s="13" customFormat="1" ht="19.5" customHeight="1" thickBot="1">
      <c r="A18" s="58">
        <f>A17-1</f>
        <v>1</v>
      </c>
      <c r="B18" s="59">
        <v>290</v>
      </c>
      <c r="C18" s="59">
        <v>230</v>
      </c>
      <c r="D18" s="60">
        <f>B18</f>
        <v>290</v>
      </c>
      <c r="E18" s="61">
        <f>C18</f>
        <v>230</v>
      </c>
      <c r="F18" s="62">
        <f>G18*180/PI()</f>
        <v>4.134671373736423</v>
      </c>
      <c r="G18" s="63">
        <f>ATAN((D18-E18)/830)</f>
        <v>0.07216362895965758</v>
      </c>
      <c r="H18" s="60">
        <f>K$18/COS(G18)</f>
        <v>868.2597892869123</v>
      </c>
      <c r="I18" s="64">
        <f>90-(G18*180/PI())</f>
        <v>85.86532862626358</v>
      </c>
      <c r="J18" s="65">
        <f>180-I18</f>
        <v>94.13467137373642</v>
      </c>
      <c r="K18" s="60">
        <f>830+18+18</f>
        <v>866</v>
      </c>
      <c r="L18" s="64">
        <v>90</v>
      </c>
      <c r="M18" s="66">
        <v>90</v>
      </c>
      <c r="N18" s="67">
        <f>B18+35+18*TAN(G18)</f>
        <v>326.30120481927713</v>
      </c>
      <c r="O18" s="68">
        <f>B18+35</f>
        <v>325</v>
      </c>
      <c r="P18" s="69">
        <f>C18+35-18*(TAN(G18))</f>
        <v>263.69879518072287</v>
      </c>
      <c r="Q18" s="70">
        <f>C18+35</f>
        <v>265</v>
      </c>
      <c r="R18" s="71">
        <f>K18</f>
        <v>866</v>
      </c>
      <c r="S18" s="44"/>
      <c r="T18"/>
      <c r="U18"/>
      <c r="V18"/>
      <c r="W18"/>
      <c r="AB18" s="50"/>
    </row>
    <row r="19" ht="12">
      <c r="A19" s="5"/>
    </row>
  </sheetData>
  <sheetProtection/>
  <mergeCells count="18">
    <mergeCell ref="K2:M2"/>
    <mergeCell ref="N2:Q2"/>
    <mergeCell ref="A2:A4"/>
    <mergeCell ref="B2:B4"/>
    <mergeCell ref="C2:C4"/>
    <mergeCell ref="G2:G4"/>
    <mergeCell ref="H2:J2"/>
    <mergeCell ref="H3:H4"/>
    <mergeCell ref="A1:R1"/>
    <mergeCell ref="R2:R4"/>
    <mergeCell ref="I3:I4"/>
    <mergeCell ref="J3:J4"/>
    <mergeCell ref="K3:K4"/>
    <mergeCell ref="L3:L4"/>
    <mergeCell ref="M3:M4"/>
    <mergeCell ref="N3:O3"/>
    <mergeCell ref="P3:Q3"/>
    <mergeCell ref="D2:E2"/>
  </mergeCells>
  <printOptions gridLines="1" horizontalCentered="1" verticalCentered="1"/>
  <pageMargins left="0.2" right="0.2" top="0.984251969" bottom="0.984251969" header="0.5" footer="0.5"/>
  <pageSetup orientation="landscape" paperSize="9" scale="88" r:id="rId3"/>
  <legacyDrawing r:id="rId2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&#x1D;Université de la Méditerranée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Guizol</dc:creator>
  <cp:keywords/>
  <dc:description/>
  <cp:lastModifiedBy>hugues</cp:lastModifiedBy>
  <cp:lastPrinted>2012-07-26T14:12:21Z</cp:lastPrinted>
  <dcterms:created xsi:type="dcterms:W3CDTF">2011-08-07T04:49:47Z</dcterms:created>
  <dcterms:modified xsi:type="dcterms:W3CDTF">2015-03-05T16:24:11Z</dcterms:modified>
  <cp:category/>
  <cp:version/>
  <cp:contentType/>
  <cp:contentStatus/>
</cp:coreProperties>
</file>